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tyles.xml" ContentType="application/vnd.openxmlformats-officedocument.spreadsheetml.styles+xml"/>
  <Override PartName="/xl/sharedStrings.xml" ContentType="application/vnd.openxmlformats-officedocument.spreadsheetml.sharedStrings+xml"/>
  <Override PartName="/xl/theme/theme1.xml" ContentType="application/vnd.openxmlformats-officedocument.theme+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fileSharing userName="Petr" reservationPassword="0"/>
  <workbookPr/>
  <bookViews>
    <workbookView xWindow="240" yWindow="120" windowWidth="14940" windowHeight="9225" activeTab="0"/>
  </bookViews>
  <sheets>
    <sheet name="Rekapitulace" sheetId="1" r:id="rId1"/>
    <sheet name="SO 001" sheetId="2" r:id="rId2"/>
    <sheet name="SO 101" sheetId="3" r:id="rId3"/>
    <sheet name="SO 150.1" sheetId="4" r:id="rId4"/>
    <sheet name="SO 150.2" sheetId="5" r:id="rId5"/>
    <sheet name="SO 150.3" sheetId="6" r:id="rId6"/>
    <sheet name="SO 150.4" sheetId="7" r:id="rId7"/>
    <sheet name="SO 180" sheetId="8" r:id="rId8"/>
  </sheets>
  <definedNames/>
  <calcPr/>
  <webPublishing/>
</workbook>
</file>

<file path=xl/sharedStrings.xml><?xml version="1.0" encoding="utf-8"?>
<sst xmlns="http://schemas.openxmlformats.org/spreadsheetml/2006/main" count="2234" uniqueCount="558">
  <si>
    <t>Firma: Aspe</t>
  </si>
  <si>
    <t>Rekapitulace ceny</t>
  </si>
  <si>
    <t>Stavba: 2021-010-0282 - Oprava silnice II/343 Hlinsko, ul. Rváčovská</t>
  </si>
  <si>
    <t xml:space="preserve">Varianta: ZŘ - </t>
  </si>
  <si>
    <t>Celková cena bez DPH:</t>
  </si>
  <si>
    <t>Celková cena s DPH:</t>
  </si>
  <si>
    <t>Objekt</t>
  </si>
  <si>
    <t>Popis</t>
  </si>
  <si>
    <t>Cena bez DPH</t>
  </si>
  <si>
    <t>DPH</t>
  </si>
  <si>
    <t>Cena s DPH</t>
  </si>
  <si>
    <t>ASPE10</t>
  </si>
  <si>
    <t>S</t>
  </si>
  <si>
    <t>Soupis prací objektu</t>
  </si>
  <si>
    <t xml:space="preserve">Stavba: </t>
  </si>
  <si>
    <t>2021-010-0282</t>
  </si>
  <si>
    <t>Oprava silnice II/343 Hlinsko, ul. Rváčovská</t>
  </si>
  <si>
    <t>O</t>
  </si>
  <si>
    <t>Rozpočet:</t>
  </si>
  <si>
    <t>0,00</t>
  </si>
  <si>
    <t>15,00</t>
  </si>
  <si>
    <t>21,00</t>
  </si>
  <si>
    <t>3</t>
  </si>
  <si>
    <t>2</t>
  </si>
  <si>
    <t>SO 001</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</si>
  <si>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</si>
  <si>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</si>
  <si>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</si>
  <si>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</si>
  <si>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</si>
  <si>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</si>
  <si>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</si>
  <si>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</si>
  <si>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</si>
  <si>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</si>
  <si>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</si>
  <si>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</si>
  <si>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</si>
  <si>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</si>
  <si>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</si>
  <si>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</si>
  <si>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</si>
  <si>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</si>
  <si>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</si>
  <si>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</si>
  <si>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</si>
  <si>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02730</t>
  </si>
  <si>
    <t/>
  </si>
  <si>
    <t>POMOC PRÁCE ZŘÍZ NEBO ZAJIŠŤ OCHRANU INŽENÝRSKÝCH SÍTÍ</t>
  </si>
  <si>
    <t>KPL</t>
  </si>
  <si>
    <t>PP</t>
  </si>
  <si>
    <t>Zajištšní inženýrských sítí během realizace stavby dle požadavků správců. Nutné vytyčení všech podzemních sítí s protokolárním zápisem příslušných správců. Přesnou polohu podzemních vedení ověřit ručně kopanými sondami. Podzemní plynovod, sdělovací kabely, elektrické vedení včetně vrchního vedení, vodovod, v trase příčné přechody. Přechody nutno ochránit. Zajištění stavby proti škodám na okolních pozemcích a objektech.</t>
  </si>
  <si>
    <t>VV</t>
  </si>
  <si>
    <t>1,00=1,000 [A] 
Celkem: A=1,000 [B]</t>
  </si>
  <si>
    <t>TS</t>
  </si>
  <si>
    <t>zahrnuje veškeré náklady spojené s objednatelem požadovanými zařízeními</t>
  </si>
  <si>
    <t>02811</t>
  </si>
  <si>
    <t>PRŮZKUMNÉ PRÁCE GEOTECHNICKÉ NA POVRCHU</t>
  </si>
  <si>
    <t>Zajištění a zdokumentování stávajícího stavu zástavby a objektů, které mohou být dotčeny stavbou před započetím, v průběhu a na konci stavebních prací.</t>
  </si>
  <si>
    <t>zahrnuje veškeré náklady spojené s objednatelem požadovanými pracemi</t>
  </si>
  <si>
    <t>02910</t>
  </si>
  <si>
    <t>OSTATNÍ POŽADAVKY - ZEMĚMĚŘIČSKÁ MĚŘENÍ</t>
  </si>
  <si>
    <t>Zaměření skutečného provedení díla ke kolaudaci stavby.   
3x tištěné paré + 1x CD "</t>
  </si>
  <si>
    <t>zahrnuje veškeré náklady spojené s objednatelem požadovanými pracemi,   
- pro stanovení orientační investorské ceny určete jednotkovou cenu jako 1% odhadované ceny stavby</t>
  </si>
  <si>
    <t>02911</t>
  </si>
  <si>
    <t>OSTATNÍ POŽADAVKY - GEODETICKÉ ZAMĚŘENÍ</t>
  </si>
  <si>
    <t>Geometrický plán pro majetkové vypořádání vlastnických vztahů, potrvzený katastrálním úřadem.</t>
  </si>
  <si>
    <t>Věškerá nutná zaměření k realizaci díla (např. zaměření stavby před výstavbou, vytčení stavby, obvodu staveniště,...) a k uvedení stavby do úžívání a předání dokončeného díla.</t>
  </si>
  <si>
    <t>7</t>
  </si>
  <si>
    <t>Zaměření vrstev pro určení kubatur sanací a pro určení kubatur konstrukčeních vrstev a celkových plošných a délkových výměr.</t>
  </si>
  <si>
    <t>8</t>
  </si>
  <si>
    <t>02940</t>
  </si>
  <si>
    <t>OSTATNÍ POŽADAVKY - VYPRACOVÁNÍ DOKUMENTACE</t>
  </si>
  <si>
    <t>Dokumentace skutečného provedení stavby. Výkresy a související písemnosti zhotovené stavby potřebné pro evidenci pozemní komunikace. Výkresy odchylek a změn stavby oproti DÚSP/PDPS.</t>
  </si>
  <si>
    <t>02943</t>
  </si>
  <si>
    <t>OSTATNÍ POŽADAVKY - VYPRACOVÁNÍ RDS</t>
  </si>
  <si>
    <t>Realizační dokumentace stavby (4x tištěné paré + 1x CD).</t>
  </si>
  <si>
    <t>02946</t>
  </si>
  <si>
    <t>OSTAT POŽADAVKY - FOTODOKUMENTACE</t>
  </si>
  <si>
    <t>1x měsíčně sada barevných fotografií v tištěné i elektronické formě   
3x závěrečná fotodokumentace v albu s popisem v tištěné i elektronické podobě</t>
  </si>
  <si>
    <t>položka zahrnuje:  
- fotodokumentaci zadavatelem požadovaného děje a konstrukcí v požadovaných časových intervalech  
- zadavatelem specifikované výstupy (fotografie v papírovém a digitálním formátu) v požadovaném počtu</t>
  </si>
  <si>
    <t>11</t>
  </si>
  <si>
    <t>02991</t>
  </si>
  <si>
    <t>OSTATNÍ POŽADAVKY - INFORMAČNÍ TABULE</t>
  </si>
  <si>
    <t>Náklady na zřízení informační tabule (1ks na celou stavbu) s údaji o stavbě s textem dle vzoru objednatele IROP, včetně kotvení. Po ukončení stavby odstranění.</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</si>
  <si>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</si>
  <si>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</si>
  <si>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</si>
  <si>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</si>
  <si>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vč. provizorních lávek, nájezdů,...   
Trasy pro pěší v souladu s vyhl. č. 398/2009 Sb., o obecných technických požadavcích zabezpečujících bezbariérové užívání staveb.   
Po dobu realizace stavby zajištěn přístup k objektům pro požární techniku, policii, záchranné služby. "</t>
  </si>
  <si>
    <t>1=1,000 [A]</t>
  </si>
  <si>
    <t>zahrnuje objednatelem povolené náklady na požadovaná zařízení zhotovitele</t>
  </si>
  <si>
    <t>SO 101</t>
  </si>
  <si>
    <t>Komunikace</t>
  </si>
  <si>
    <t>014101</t>
  </si>
  <si>
    <t>POPLATKY ZA SKLÁDKU</t>
  </si>
  <si>
    <t>M3</t>
  </si>
  <si>
    <t>Zemina</t>
  </si>
  <si>
    <t>pol.č. 12110: 81,00 m3 =81,000 [A] 
pol.č.: 12283: 271,50 m3 =271,500 [B] 
pol.č. 12993: 8,50 m (dl.)*0,10 m (r)^2*3,14 (pí)=0,267 [C] 
pol.č. 129945: 4,00 m (dl.) *0,15 m (r)^2*3,14 (pí)=0,283 [D] 
pol.č. 129946: 21,00 m (dl.)*0,20 m (r)^2*3,14 (pí)=2,638 [E] 
pol.č. 129957.1: 6,50 m (dl.) *0,25 m (r)^2*3,14 (pí)=1,276 [F] 
pol.č. 129957.2: 112,00 m (dl.)*0,25 m (r)^2*3,14 (pí)=21,980 [G] 
pol.č. 13183: 4,505 m3=4,505 [H] 
pol.č. 13283: 16,80 m3=16,800 [I] 
pol.č. 13283.2: 6,00 m3 =6,000 [J] 
Celkem: A+B+C+D+E+F+G+H+I+J=406,249 [K]</t>
  </si>
  <si>
    <t>zahrnuje veškeré poplatky provozovateli skládky související s uložením odpadu na skládce.</t>
  </si>
  <si>
    <t>014111</t>
  </si>
  <si>
    <t>POPLATKY ZA SKLÁDKU TYP S-IO (INERTNÍ ODPAD)</t>
  </si>
  <si>
    <t>Bet. suť  
UV, bet .obruba, žlab, čela propustků</t>
  </si>
  <si>
    <t>pol. č. 96615: 10,80 m3 =10,800 [A] 
pol. č. 96655: 8,00 m (dl.)* 0,30 m (š.) * 0,50 m (hl.)=1,200 [B] 
pol. č. 11352: 68,50 m (dl.)* 0,30 m (hl.) * 0,15 m (š.) =3,083 [C] 
pol. č. 96687: (0,35 m (r) ^2 * 3,14 (pí) * 1,20 m (hl.)) - (0,25 m (r) ^ 2 * 3,14  (pí)* 1,20 m (hl.)) + (0,35 m (r) * 2,00 * 3,14 (pí) * 0,10 m (tl.)=0,446 [D] 
Celkem: A+B+C+D=15,529 [E]</t>
  </si>
  <si>
    <t>Nestmelené vozovkové vrstvy</t>
  </si>
  <si>
    <t>pol. č. 12920: 86,40 m3=86,400 [A] 
pol. č. 11332.1: 116,20 m3=116,200 [B] 
pol. č. 11333.2: 264,40 m3=264,400 [C] 
Celkem: A+B+C=467,000 [D]</t>
  </si>
  <si>
    <t>014131</t>
  </si>
  <si>
    <t>POPLATKY ZA SKLÁDKU TYP S-NO (NEBEZPEČNÝ ODPAD)</t>
  </si>
  <si>
    <t>Penetrační makadam</t>
  </si>
  <si>
    <t>pol. č. 11333.1: 159,80 m3 =159,800 [A] 
pol. č. 11333.2: 264,40 m3 =264,400 [B] 
Celkem: A+B=424,200 [C]</t>
  </si>
  <si>
    <t>Zemní práce</t>
  </si>
  <si>
    <t>11332</t>
  </si>
  <si>
    <t>ODSTRANĚNÍ PODKLADŮ ZPEVNĚNÝCH PLOCH Z KAMENIVA NESTMELENÉHO</t>
  </si>
  <si>
    <t>Odstranění štěrkodrti v místech kompletní konstrukce  
včetně odvozu na skládku</t>
  </si>
  <si>
    <t>116,20 m2=116,200 [A] 
Celkem: A=116,200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</si>
  <si>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</si>
  <si>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Odstranění štěrkodrti - v místě sanací  
Rozsah sanací bude schválen investorem stavby.  
Uvažované množství sanací je 30% obrusné plochy.  
Včetně odvozu na skládku</t>
  </si>
  <si>
    <t>1322,00 m2 * 0,20 m2 =264,400 [A] 
Celkem: A=264,400 [B]</t>
  </si>
  <si>
    <t>11333</t>
  </si>
  <si>
    <t>ODSTRANĚNÍ PODKLADU ZPEVNĚNÝCH PLOCH S ASFALT POJIVEM</t>
  </si>
  <si>
    <t>Odstranění penetračního makadamu v místech kopletní konstrukce.  
včetně odvozu a uložení na skládku</t>
  </si>
  <si>
    <t>159,8 m3 =159,800 [A] 
Celkem: A=159,800 [B]</t>
  </si>
  <si>
    <t>Odstranění penetračního makadamu v místech sanací komunikace  
Rozsah sanací bude schválen investorem stavby  
Uvažované množství sanací je 30% obrusné plochy</t>
  </si>
  <si>
    <t>11352</t>
  </si>
  <si>
    <t>ODSTRANĚNÍ CHODNÍKOVÝCH A SILNIČNÍCH OBRUBNÍKŮ BETONOVÝCH</t>
  </si>
  <si>
    <t>M</t>
  </si>
  <si>
    <t>Odstranění bet. obruby  
včetně odvozu a uložení na skládku</t>
  </si>
  <si>
    <t>7,50 m + 19,00 m + 30,00 m + 12,00 m =68,500 [A] 
Celkem: A=68,500 [B]</t>
  </si>
  <si>
    <t>13</t>
  </si>
  <si>
    <t>11372</t>
  </si>
  <si>
    <t>FRÉZOVÁNÍ ZPEVNĚNÝCH PLOCH ASFALTOVÝCH</t>
  </si>
  <si>
    <t>Využití na zpevněné plochy a krajnice  
Zbylý materiál bude odkoupen zhotovitelem</t>
  </si>
  <si>
    <t>4 674,00 m (dl. x š.) * 0,13 m (tl.) =607,620 [A] 
Celkem: A=607,620 [B]</t>
  </si>
  <si>
    <t>14</t>
  </si>
  <si>
    <t>113763</t>
  </si>
  <si>
    <t>FRÉZOVÁNÍ DRÁŽKY PRŮŘEZU DO 300MM2 V ASFALTOVÉ VOZOVCE</t>
  </si>
  <si>
    <t>Drážka dle TP 115 -10x25 mm  
odkoupen zhotovitelem</t>
  </si>
  <si>
    <t>6,50 m + 29,00 m +14,00 m + 6,00 m + 20,00 m + 19,00 m + 21,00 m + 10,00 m + 27,00 m + 15,00 m + 22,00 m + 9,00 m + 7,00  m + 14,00 m + 6,00 m + 12,00 m + 6,00 m + 11,00 m + 5,00 m + 546 m =805,500 [A] 
Celkem: A=805,500 [B]</t>
  </si>
  <si>
    <t>Položka zahrnuje veškerou manipulaci s vybouranou sutí a s vybouranými hmotami vč. uložení na skládku.</t>
  </si>
  <si>
    <t>15</t>
  </si>
  <si>
    <t>12110</t>
  </si>
  <si>
    <t>SEJMUTÍ ORNICE NEBO LESNÍ PŮDY</t>
  </si>
  <si>
    <t>Sejmutí ornice v tl. 0,10 m  
Včetně odvozu a uložení na skládku</t>
  </si>
  <si>
    <t>81,00 m3 =81,000 [A] 
Celkem: A=81,000 [B]</t>
  </si>
  <si>
    <t>položka zahrnuje sejmutí ornice bez ohledu na tloušťku vrstvy a její vodorovnou dopravu  
nezahrnuje uložení na trvalou skládku</t>
  </si>
  <si>
    <t>16</t>
  </si>
  <si>
    <t>12283</t>
  </si>
  <si>
    <t>ODKOPÁVKY A PROKOPÁVKY OBECNÉ TŘ. II</t>
  </si>
  <si>
    <t>Odtěžení zeminy v rámci teréních úprav  
včetně odvozu a uložení na skládku</t>
  </si>
  <si>
    <t>271,50 m3 =271,500 [A] 
Celkem: A=271,500 [B] 
Kubatura je vypočtena z charakteristických příčných řezů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</si>
  <si>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</si>
  <si>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t>
  </si>
  <si>
    <t>12920</t>
  </si>
  <si>
    <t>ČIŠTĚNÍ KRAJNIC OD NÁNOSU</t>
  </si>
  <si>
    <t>tl. 0,15 m  
včetně odvozu a uložení na skládku</t>
  </si>
  <si>
    <t>86,40 m3 =86,400 [A] 
Celkem: A=86,400 [B] 
Kubatura je vypočtena z charakteristických příčných řezů</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</si>
  <si>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</si>
  <si>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18</t>
  </si>
  <si>
    <t>12993</t>
  </si>
  <si>
    <t>ČIŠTĚNÍ POTRUBÍ DN DO 200MM</t>
  </si>
  <si>
    <t>včetně odvozu a uložení na skládku</t>
  </si>
  <si>
    <t>8,50 m =8,500 [A] 
Celkem: A=8,500 [B]</t>
  </si>
  <si>
    <t>19</t>
  </si>
  <si>
    <t>129945</t>
  </si>
  <si>
    <t>ČIŠTĚNÍ POTRUBÍ DN DO 300MM</t>
  </si>
  <si>
    <t>4,00 m =4,000 [A] 
Celkem: A=4,000 [B]</t>
  </si>
  <si>
    <t>21</t>
  </si>
  <si>
    <t>129946</t>
  </si>
  <si>
    <t>ČIŠTĚNÍ POTRUBÍ DN DO 400MM</t>
  </si>
  <si>
    <t>21,00=21,000 [A] 
Celkem: A=21,000 [B]</t>
  </si>
  <si>
    <t>22</t>
  </si>
  <si>
    <t>129957</t>
  </si>
  <si>
    <t>ČIŠTĚNÍ POTRUBÍ DN DO 500MM</t>
  </si>
  <si>
    <t>6,50 m=6,500 [A] 
Celkem: A=6,500 [B]</t>
  </si>
  <si>
    <t>20</t>
  </si>
  <si>
    <t>112,00 m=112,000 [A] 
Celkem: A=112,000 [B]</t>
  </si>
  <si>
    <t>23</t>
  </si>
  <si>
    <t>13183</t>
  </si>
  <si>
    <t>HLOUBENÍ JAM ZAPAŽ I NEPAŽ TŘ II</t>
  </si>
  <si>
    <t>Hloubení jámy pro výměnu uliční vpusti  
včetně odvozu a uložení na skládku</t>
  </si>
  <si>
    <t>1,30 m (hl.) * 2,00 m (dl.) * 2,00 m (š.) =5,200 [A] 
1,20 m (hl.) * 3,14 (pí) * 0,43^2 m (r)=0,697 [B] 
Celkem: A-B=4,503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</si>
  <si>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</si>
  <si>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25</t>
  </si>
  <si>
    <t>13283</t>
  </si>
  <si>
    <t>HLOUBENÍ RÝH ŠÍŘ DO 2M PAŽ I NEPAŽ TŘ. II</t>
  </si>
  <si>
    <t>Hloubení rýh při zhotovení šikmých čel  
včetně odvozu a uložení na skládku</t>
  </si>
  <si>
    <t>(2,00 m (dl.) * 1,40 m (š.) * 1,20 m (hl) ) * 5,00 ks =16,800 [A] 
Celkem: A=16,800 [B]</t>
  </si>
  <si>
    <t>24</t>
  </si>
  <si>
    <t>Hloubení rýhy pro přípojku UV  
včetně odvozu na skládku</t>
  </si>
  <si>
    <t>5,00 m (dl.) * 1,00 m (hl.)*1,20m (š.)=6,000 [A] 
Celkem: A=6,000 [B]</t>
  </si>
  <si>
    <t>26</t>
  </si>
  <si>
    <t>17180</t>
  </si>
  <si>
    <t>ULOŽENÍ SYPANINY DO NÁSYPŮ Z NAKUPOVANÝCH MATERIÁLŮ</t>
  </si>
  <si>
    <t>Vhodný nenamrzavý materiál  
hutněno poo vrstvách tl. max 0,30 m</t>
  </si>
  <si>
    <t>176,00 m3 =176,000 [A]  (Kubatura určena z char. příč. řezů) 
74,00 m3 =74,000 [B] (Zemina na vytvarování píkopů u šikmých čel propustků) 
Celkem: A+B=250,000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</si>
  <si>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</si>
  <si>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27</t>
  </si>
  <si>
    <t>17481</t>
  </si>
  <si>
    <t>ZÁSYP JAM A RÝH Z NAKUPOVANÝCH MATERIÁLŮ</t>
  </si>
  <si>
    <t>Zásyp kanalizační šachty vhodným nenamrzavým materiálem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</si>
  <si>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</si>
  <si>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29</t>
  </si>
  <si>
    <t>17581</t>
  </si>
  <si>
    <t>OBSYP POTRUBÍ A OBJEKTŮ Z NAKUPOVANÝCH MATERIÁLŮ</t>
  </si>
  <si>
    <t>Obsyp přípojky</t>
  </si>
  <si>
    <t>1,20 m (š.) * 5,00 m (dl.) * 1,00 m (hl.)=6,000 [A] 
Celkem: A=6,000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</si>
  <si>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</si>
  <si>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30</t>
  </si>
  <si>
    <t>18120</t>
  </si>
  <si>
    <t>ÚPRAVA PLÁNĚ SE ZHUTNĚNÍM V HORNINĚ TŘ. II</t>
  </si>
  <si>
    <t>M2</t>
  </si>
  <si>
    <t>Urovnání zemní pláně do sklonu 3,00%  
v místech kompletní konstrukce  
zahutnění zemní pláně Edef2 = 45 MPa</t>
  </si>
  <si>
    <t>690 m2 =690,000 [A] 
Celkem: A=690,000 [B]</t>
  </si>
  <si>
    <t>položka zahrnuje úpravu pláně včetně vyrovnání výškových rozdílů. Míru zhutnění určuje projekt.</t>
  </si>
  <si>
    <t>28</t>
  </si>
  <si>
    <t>V místě plánovaných sanací  
Rozsah sanací bude schválen investorem stavby  
Uvažované množství sanací je 30% obrusné plochy.  
Urovnání zemní pláně do sklonu 3,00%  
Zahutněnízemní pláně Edef,2= 45 MPa</t>
  </si>
  <si>
    <t>1322,00 m2 (dl. x š.)=1 322,000 [A] 
Celkem: A=1 322,000 [B]</t>
  </si>
  <si>
    <t>31</t>
  </si>
  <si>
    <t>18221</t>
  </si>
  <si>
    <t>ROZPROSTŘENÍ ORNICE VE SVAHU V TL DO 0,10M</t>
  </si>
  <si>
    <t>Ohumusování v tl. 0,10 m</t>
  </si>
  <si>
    <t>125,00 m2+25,00 m2 + 25,00  m2 + 110,00 m2 + 215,00 m2 + 20,00 m2 + 15,00 m2 + 20,00 m2 + 30,00 m2 + 165,00  m2 + 65,00 m2 + 3,00 m2 + 35,00 m2 + 5,00 m2 =858,000 [A] 
Celkem: A=858,000 [B] 
Plocha je  vygenerována v grafickém prostředí v Microstation</t>
  </si>
  <si>
    <t>položka zahrnuje:  
nutné přemístění ornice z dočasných skládek vzdálených do 50m  
rozprostření ornice v předepsané tloušťce ve svahu přes 1:5</t>
  </si>
  <si>
    <t>32</t>
  </si>
  <si>
    <t>18242</t>
  </si>
  <si>
    <t>ZALOŽENÍ TRÁVNÍKU HYDROOSEVEM NA ORNICI</t>
  </si>
  <si>
    <t>dle pol. č. 18221</t>
  </si>
  <si>
    <t>858,00 m2 =858,000 [A] 
Celkem: A=858,000 [B]</t>
  </si>
  <si>
    <t>Zahrnuje dodání předepsané travní směsi, hydroosev na ornici, zalévání, první pokosení, to vše bez ohledu na sklon terénu</t>
  </si>
  <si>
    <t>33</t>
  </si>
  <si>
    <t>18247</t>
  </si>
  <si>
    <t>OŠETŘOVÁNÍ TRÁVNÍKU</t>
  </si>
  <si>
    <t>dle pol. č. 18242</t>
  </si>
  <si>
    <t>858,00=858,000 [A] 
Celkem: A=858,000 [B]</t>
  </si>
  <si>
    <t>Zahrnuje pokosení se shrabáním, naložení shrabků na dopravní prostředek, s odvozem a se složením, to vše bez ohledu na sklon terénu  
zahrnuje nutné zalití a hnojení</t>
  </si>
  <si>
    <t>35</t>
  </si>
  <si>
    <t>56330</t>
  </si>
  <si>
    <t>VOZOVKOVÉ VRSTVY ZE ŠTĚRKODRTI</t>
  </si>
  <si>
    <t>Štěrkodrť v místě plné konstrukce  
ŠDa fr. 0/32, tl. 2 x 0,20 m</t>
  </si>
  <si>
    <t>276,00  m3 =276,000 [A] 
Celkem: A=276,000 [B] 
Kubatura je vypočtena z charakteristických příčných řezů</t>
  </si>
  <si>
    <t>- dodání kameniva předepsané kvality a zrnitosti  
- rozprostření a zhutnění vrstvy v předepsané tloušťce  
- zřízení vrstvy bez rozlišení šířky, pokládání vrstvy po etapách  
- nezahrnuje postřiky, nátěry</t>
  </si>
  <si>
    <t>34</t>
  </si>
  <si>
    <t>V místě plánovaných sanací  
Rozsah sanací bude schválen investorem stavby  
Uvažované množství sanací je 30% obrusné plochy.  
ŠDa fr. 0/32, tl. 2 x 0,20 m</t>
  </si>
  <si>
    <t>1322,00 m2 (dl. x š.)* 0,40 m (tl.)=528,800 [A] 
Celkem: A=528,800 [B]</t>
  </si>
  <si>
    <t>36</t>
  </si>
  <si>
    <t>56366</t>
  </si>
  <si>
    <t>VOZOVKOVÉ VRSTVY Z RECYKLOVANÉHO MATERIÁLU TL DO 300MM</t>
  </si>
  <si>
    <t>Zpevněné plochy z R-materiálu fr. 0/22 mm, tl. 0,30 m</t>
  </si>
  <si>
    <t>20,00 m (dl. x š.)+ 15,00 m (dl. x š.)=35,000 [A] 
Celkem: A=35,000 [B] 
Plocha je  vygenerována v grafickém prostředí v Microstation</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</si>
  <si>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</si>
  <si>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37</t>
  </si>
  <si>
    <t>567541</t>
  </si>
  <si>
    <t>VRSTVY PRO OBNOVU A OPRAVY RECYK ZA STUDENA CEM TL DO 200MM</t>
  </si>
  <si>
    <t>Recyklace za studena tl. 0,20 m  
dávkování 4,0% cementu CEM II/R 32,5</t>
  </si>
  <si>
    <t>4 674,00 m2 =4 674,000 [A] 
Celkem: A=4 674,000 [B]</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</si>
  <si>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</si>
  <si>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38</t>
  </si>
  <si>
    <t>56963</t>
  </si>
  <si>
    <t>ZPEVNĚNÍ KRAJNIC Z RECYKLOVANÉHO MATERIÁLU TL DO 150MM</t>
  </si>
  <si>
    <t>R-materiál, fr. 0/22 mm  
tl. 0,15 m</t>
  </si>
  <si>
    <t>4,00 m2+ 1,50 m2+ 23,00 m2+ 13,50 m2+ 33,50 m2+ 3,50 m2+ 7,00 m2+ 63,00 m2+ 25,00 m2+ 12,00 m2+ 10,00 m2+ 47,00 m2=243,000 [A] 
Celkem: A=243,000 [B] 
Plocha je  vygenerována v grafickém prostředí v Microstation</t>
  </si>
  <si>
    <t>39</t>
  </si>
  <si>
    <t>572123</t>
  </si>
  <si>
    <t>INFILTRAČNÍ POSTŘIK Z EMULZE DO 1,0KG/M2</t>
  </si>
  <si>
    <t>PI-C 0,8 kg/m2</t>
  </si>
  <si>
    <t>4 674,00 m2 (dl. x š.) =4 674,000 [A] 
Celkem: A=4 674,000 [B] 
Plocha je  vygenerována v grafickém prostředí v Microstation</t>
  </si>
  <si>
    <t>- dodání všech předepsaných materiálů pro postřiky v předepsaném množství  
- provedení dle předepsaného technologického předpisu  
- zřízení vrstvy bez rozlišení šířky, pokládání vrstvy po etapách  
- úpravu napojení, ukončení</t>
  </si>
  <si>
    <t>41</t>
  </si>
  <si>
    <t>572213</t>
  </si>
  <si>
    <t>SPOJOVACÍ POSTŘIK Z EMULZE DO 0,5KG/M2</t>
  </si>
  <si>
    <t>PS-CP 0,4 kg/m2</t>
  </si>
  <si>
    <t>4 674,00 m2 (dl. x š.)=4 674,000 [A] 
Celkem: A=4 674,000 [B] 
Plocha je  vygenerována v grafickém prostředí v Microstation</t>
  </si>
  <si>
    <t>40</t>
  </si>
  <si>
    <t>PS-CP 0,3 kg/m2</t>
  </si>
  <si>
    <t>4 538,00 m2 (dl. x š.) =4 538,000 [A] 
Celkem: A=4 538,000 [B] 
Plocha je  vygenerována v grafickém prostředí v Microstation</t>
  </si>
  <si>
    <t>42</t>
  </si>
  <si>
    <t>574A34</t>
  </si>
  <si>
    <t>ASFALTOVÝ BETON PRO OBRUSNÉ VRSTVY ACO 11+, 11S TL. 40MM</t>
  </si>
  <si>
    <t>ACO 11+,  tl. 40 mm</t>
  </si>
  <si>
    <t>4 406 m2 (dl. x š.)=4 406,000 [A] 
Celkem: A=4 406,000 [B] 
Plocha je  vygenerována v grafickém prostředí v Microstation</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</si>
  <si>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</si>
  <si>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43</t>
  </si>
  <si>
    <t>574C46</t>
  </si>
  <si>
    <t>ASFALTOVÝ BETON PRO LOŽNÍ VRSTVY ACL 16+, 16S TL. 50MM</t>
  </si>
  <si>
    <t>ACL 16+, tl. 50 mm</t>
  </si>
  <si>
    <t>4538,00 m2 (dl. x š.)=4 538,000 [A] 
Celkem: A=4 538,000 [B] 
Plocha je  vygenerována v grafickém prostředí v Microstation</t>
  </si>
  <si>
    <t>44</t>
  </si>
  <si>
    <t>574E56</t>
  </si>
  <si>
    <t>ASFALTOVÝ BETON PRO PODKLADNÍ VRSTVY ACP 16+, 16S TL. 60MM</t>
  </si>
  <si>
    <t>ACP 16+, tl. 60 mm</t>
  </si>
  <si>
    <t>45</t>
  </si>
  <si>
    <t>57621</t>
  </si>
  <si>
    <t>POSYP KAMENIVEM DRCENÝM 5KG/M2</t>
  </si>
  <si>
    <t>Podrcení infiltračního postřiku kamenivem fr. 2/4 v množství 3,0 kg/m2</t>
  </si>
  <si>
    <t>- dodání kameniva předepsané kvality a zrnitosti  
- posyp předepsaným množstvím</t>
  </si>
  <si>
    <t>Potrubí</t>
  </si>
  <si>
    <t>46</t>
  </si>
  <si>
    <t>81445</t>
  </si>
  <si>
    <t>POTRUBÍ Z TRUB BETONOVÝCH DN DO 300MM</t>
  </si>
  <si>
    <t>pro šikmá čela propustku  
včetně seříznutí</t>
  </si>
  <si>
    <t>4,50 m =4,500 [A] 
Celkem: A=4,500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</si>
  <si>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</si>
  <si>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47</t>
  </si>
  <si>
    <t>81457</t>
  </si>
  <si>
    <t>POTRUBÍ Z TRUB BETONOVÝCH DN DO 500MM</t>
  </si>
  <si>
    <t>5,00 m + 6,00 m =11,000 [A] 
Celkem: A=11,000 [B]</t>
  </si>
  <si>
    <t>48</t>
  </si>
  <si>
    <t>83446</t>
  </si>
  <si>
    <t>POTRUBÍ Z TRUB KAMENINOVÝCH DN DO 400MM</t>
  </si>
  <si>
    <t>10,00 m=10,000 [A] 
Celkem: A=10,000 [B]</t>
  </si>
  <si>
    <t>49</t>
  </si>
  <si>
    <t>86334</t>
  </si>
  <si>
    <t>POTRUBÍ Z TRUB OCELOVÝCH DN DO 200MM</t>
  </si>
  <si>
    <t>pro šikmá čela propustku  
včetně seřiznutí</t>
  </si>
  <si>
    <t>3,00 m =3,000 [A] 
Celkem: A=3,000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</si>
  <si>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</si>
  <si>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50</t>
  </si>
  <si>
    <t>87433</t>
  </si>
  <si>
    <t>POTRUBÍ Z TRUB PLASTOVÝCH ODPADNÍCH DN DO 150MM</t>
  </si>
  <si>
    <t>Přípojka k UV  
DN 150, SN 12, PP</t>
  </si>
  <si>
    <t>5,00 m =5,000 [A] 
Celkem: A=5,000 [B]</t>
  </si>
  <si>
    <t>51</t>
  </si>
  <si>
    <t>89712</t>
  </si>
  <si>
    <t>VPUSŤ KANALIZAČNÍ ULIČNÍ KOMPLETNÍ Z BETONOVÝCH DÍLCŮ</t>
  </si>
  <si>
    <t>KUS</t>
  </si>
  <si>
    <t>Výměna uliční vpusti</t>
  </si>
  <si>
    <t>1,00 ks=1,000 [A] 
Celkem: A=1,000 [B]</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</si>
  <si>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</si>
  <si>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53</t>
  </si>
  <si>
    <t>897544</t>
  </si>
  <si>
    <t>VPUSŤ ODVOD ŽLABŮ Z POLYMERBETONU SV. ŠÍŘKY DO 250MM</t>
  </si>
  <si>
    <t>Polymer bet. odvodňovací žlab sv. š. min. 0,20 m, tř. zatížení F 900  
včetně dodržení technologie pokládky pro F 900  
do bet. lože C20/25n, XF3, tl. min 0,10 m</t>
  </si>
  <si>
    <t>2,00 ks =2,000 [A] 
Celkem: A=2,000 [B]</t>
  </si>
  <si>
    <t>položka zahrnuje dodávku a osazení předepsaného dílce včetně mříže  
nezahrnuje předepsané podkladní konstrukce</t>
  </si>
  <si>
    <t>52</t>
  </si>
  <si>
    <t>897724</t>
  </si>
  <si>
    <t>ČISTÍCÍ KUSY ŠTĚRBIN ŽLABŮ Z BETON DÍLCŮ SV. ŠÍŘKY DO 250MM</t>
  </si>
  <si>
    <t>1,00 ks =1,000 [A] 
Celkem: A=1,000 [B]</t>
  </si>
  <si>
    <t>položka zahrnuje dodávku a osazení předepsaného dílce  
nezahrnuje předepsané podkladní konstrukce</t>
  </si>
  <si>
    <t>54</t>
  </si>
  <si>
    <t>89952A</t>
  </si>
  <si>
    <t>OBETONOVÁNÍ POTRUBÍ Z PROSTÉHO BETONU DO C20/25</t>
  </si>
  <si>
    <t>Obetonávka u šikmých čel  
min tl. 0,10 m C20/25</t>
  </si>
  <si>
    <t>(3,00 m (dl.)*0,13) m2 (DN 200) + (0,18 m2 (DN 300*4,50 m (dl.)) + (0,28 m2 (DN 500) *21,00 m (dl.))=7,080 [A] 
Celkem: A=7,080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</si>
  <si>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</si>
  <si>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Ostatní konstrukce a práce</t>
  </si>
  <si>
    <t>55</t>
  </si>
  <si>
    <t>91228</t>
  </si>
  <si>
    <t>SMĚROVÉ SLOUPKY Z PLAST HMOT VČETNĚ ODRAZNÉHO PÁSKU</t>
  </si>
  <si>
    <t>Směrový sloupak Z 11g  
v místech učelové komunikace</t>
  </si>
  <si>
    <t>4,00 ks=4,000 [A] 
Celkem: A=4,000 [B]</t>
  </si>
  <si>
    <t>položka zahrnuje:  
- dodání a osazení sloupku včetně nutných zemních prací  
- vnitrostaveništní a mimostaveništní doprava  
- odrazky plastové nebo z retroreflexní fólie</t>
  </si>
  <si>
    <t>56</t>
  </si>
  <si>
    <t>914131</t>
  </si>
  <si>
    <t>DOPRAVNÍ ZNAČKY ZÁKLADNÍ VELIKOSTI OCELOVÉ FÓLIE TŘ 2 - DODÁVKA A MONTÁŽ</t>
  </si>
  <si>
    <t>DZ</t>
  </si>
  <si>
    <t>36,00 ks =36,000 [A] 
Celkem: A=36,000 [B]</t>
  </si>
  <si>
    <t>položka zahrnuje:  
- dodávku a montáž značek v požadovaném provedení</t>
  </si>
  <si>
    <t>57</t>
  </si>
  <si>
    <t>914133</t>
  </si>
  <si>
    <t>DOPRAVNÍ ZNAČKY ZÁKLADNÍ VELIKOSTI OCELOVÉ FÓLIE TŘ 2 - DEMONTÁŽ</t>
  </si>
  <si>
    <t>Odkup zhotovitelem za cenu šrotu</t>
  </si>
  <si>
    <t>33,00 ks =33,000 [A] 
Celkem: A=33,000 [B]</t>
  </si>
  <si>
    <t>Položka zahrnuje odstranění, demontáž a odklizení materiálu s odvozem na předepsané  
místo</t>
  </si>
  <si>
    <t>58</t>
  </si>
  <si>
    <t>914411</t>
  </si>
  <si>
    <t>DOPRAVNÍ ZNAČKY 100X150CM OCELOVÉ - DODÁVKA A MONTÁŽ</t>
  </si>
  <si>
    <t>2xIP31a</t>
  </si>
  <si>
    <t>59</t>
  </si>
  <si>
    <t>914413</t>
  </si>
  <si>
    <t>DOPRAVNÍ ZNAČKY 100X150CM OCELOVÉ - DEMONTÁŽ</t>
  </si>
  <si>
    <t>Položka zahrnuje odstranění, demontáž a odklizení materiálu s odvozem na předepsané místo</t>
  </si>
  <si>
    <t>60</t>
  </si>
  <si>
    <t>914913</t>
  </si>
  <si>
    <t>SLOUPKY A STOJKY DZ Z OCEL TRUBEK ZABETON DEMONTÁŽ</t>
  </si>
  <si>
    <t>24,00 ks =24,000 [A] 
Celkem: A=24,000 [B]</t>
  </si>
  <si>
    <t>61</t>
  </si>
  <si>
    <t>914921</t>
  </si>
  <si>
    <t>SLOUPKY A STOJKY DOPRAVNÍCH ZNAČEK Z OCEL TRUBEK DO PATKY - DODÁVKA A MONTÁŽ</t>
  </si>
  <si>
    <t>26,00 ks =26,000 [A] 
Celkem: A=26,000 [B]</t>
  </si>
  <si>
    <t>položka zahrnuje:  
- sloupky a upevňovací zařízení včetně jejich osazení (betonová patka, zemní práce)</t>
  </si>
  <si>
    <t>62</t>
  </si>
  <si>
    <t>915111</t>
  </si>
  <si>
    <t>VODOROVNÉ DOPRAVNÍ ZNAČENÍ BARVOU HLADKÉ - DODÁVKA A POKLÁDKA</t>
  </si>
  <si>
    <t>VDZ</t>
  </si>
  <si>
    <t>210,00 m2 =210,000 [A] 
Celkem: A=210,000 [B]</t>
  </si>
  <si>
    <t>položka zahrnuje:  
- dodání a pokládku nátěrového materiálu (měří se pouze natíraná plocha)  
- předznačení a reflexní úpravu</t>
  </si>
  <si>
    <t>63</t>
  </si>
  <si>
    <t>915221</t>
  </si>
  <si>
    <t>VODOR DOPRAV ZNAČ PLASTEM STRUKTURÁLNÍ NEHLUČNÉ - DOD A POKLÁDKA</t>
  </si>
  <si>
    <t>210,00 m2 =210,000 [A]  
Celkem: A=210,000 [B]</t>
  </si>
  <si>
    <t>64</t>
  </si>
  <si>
    <t>917224</t>
  </si>
  <si>
    <t>SILNIČNÍ A CHODNÍKOVÉ OBRUBY Z BETONOVÝCH OBRUBNÍKŮ ŠÍŘ 150MM</t>
  </si>
  <si>
    <t>Bet. obrubník 100/150/1000  
do bet. lože C 20/25n, XF3</t>
  </si>
  <si>
    <t>Položka zahrnuje:  
dodání a pokládku betonových obrubníků o rozměrech předepsaných zadávací dokumentací  
betonové lože i boční betonovou opěrku.</t>
  </si>
  <si>
    <t>65</t>
  </si>
  <si>
    <t>91771</t>
  </si>
  <si>
    <t>OBRUBA Z DLAŽEBNÍCH KOSTEK VELKÝCH</t>
  </si>
  <si>
    <t>žulová dvojlinka K15  
do bet. lože C20/25n, min. tl. 0,10 m</t>
  </si>
  <si>
    <t>(22,00 m (dl.)*2,00 (dvě řady)) + (27,00 m (dl.) *2,00 (dvě řady)) =98,000 [A] 
Celkem: A=98,000 [B]</t>
  </si>
  <si>
    <t>Položka zahrnuje:  
dodání a pokládku jedné řady dlažebních kostek o rozměrech předepsaných zadávací dokumentací  
betonové lože i boční betonovou opěrku.</t>
  </si>
  <si>
    <t>66</t>
  </si>
  <si>
    <t>9185A2</t>
  </si>
  <si>
    <t>ČELA KAMENNÁ PROPUSTU Z TRUB DN DO 300MM</t>
  </si>
  <si>
    <t>Šikmé čela propustku ve sklonu max 1:2, dlažba z lomového kamene tl. 0,20 m na MC  
Vyspárování cementovou maltou M25-XF3  
včetně přídlažby</t>
  </si>
  <si>
    <t>4,00 ks =4,000 [A] 
Celkem: A=4,000 [B]</t>
  </si>
  <si>
    <t>Položka zahrnuje:  
zdivo z lomového kamen na MC ve tvaru, předepsaným zadávací dokumentací  
vyspárování zdiva MC  
římsu ze železobetonu včetně výztuže, pokud je předepsaná zadávací dokumentací  
Nezahrnuje zábradlí</t>
  </si>
  <si>
    <t>67</t>
  </si>
  <si>
    <t>9185B2</t>
  </si>
  <si>
    <t>ČELA KAMENNÁ PROPUSTU Z TRUB DN DO 400MM</t>
  </si>
  <si>
    <t>2,00 ks=2,000 [A] 
Celkem: A=2,000 [B]</t>
  </si>
  <si>
    <t>68</t>
  </si>
  <si>
    <t>9185C2</t>
  </si>
  <si>
    <t>ČELA KAMENNÁ PROPUSTU Z TRUB DN DO 500MM</t>
  </si>
  <si>
    <t>Šikmé čela propustku ve sklonu max 1:2, dlažba z lomového kamene tl. 0,20 m na MC  
Vyspárování cementovou maltou M25-XF3</t>
  </si>
  <si>
    <t>69</t>
  </si>
  <si>
    <t>931313</t>
  </si>
  <si>
    <t>TĚSNĚNÍ DILATAČ SPAR ASF ZÁLIVKOU PRŮŘ DO 300MM2</t>
  </si>
  <si>
    <t>10x 25 mm dle TP 115</t>
  </si>
  <si>
    <t>6,50 m + 29,00 m +14,00 m + 6,00 m + 20,00 m + 19,00 m + 21,00 m + 10,00 m + 27,00 m + 15,00 m + 22,00 m + 9,00 m + 7,00  m + 14,00 m + 6,00 m + 12,00 m + 6,00 m + 11,00 m + 5,00 m + 546 m=805,500 [A] 
Celkem: A=805,500 [B]</t>
  </si>
  <si>
    <t>položka zahrnuje dodávku a osazení předepsaného materiálu, očištění ploch spáry před úpravou, očištění okolí spáry po úpravě  
nezahrnuje těsnící profil</t>
  </si>
  <si>
    <t>70</t>
  </si>
  <si>
    <t>93554</t>
  </si>
  <si>
    <t>ŽLABY Z DÍLCŮ Z BETONU SVĚTLÉ ŠÍŘKY DO 250MM VČET MŘÍŽÍ</t>
  </si>
  <si>
    <t>6,50 m (dl.) =6,500 [A] 
Celkem: A=6,500 [B]</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</si>
  <si>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</si>
  <si>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71</t>
  </si>
  <si>
    <t>96615</t>
  </si>
  <si>
    <t>BOURÁNÍ KONSTRUKCÍ Z PROSTÉHO BETONU</t>
  </si>
  <si>
    <t>Odstranění kolmých čel propustú</t>
  </si>
  <si>
    <t>(2,00 m (dl.)* 0,30 m (š.) * 1,50 m (hl.))*12,00 ks=10,800 [A] 
Celkem: A=10,800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</si>
  <si>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</si>
  <si>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72</t>
  </si>
  <si>
    <t>96655</t>
  </si>
  <si>
    <t>ODSTRANĚNÍ ŽLABŮ Z DÍLCŮ (VČET ŠTĚRBINOVÝCH) ŠÍŘKY 300MM</t>
  </si>
  <si>
    <t>Odstranní stáv. žlabu  
včetně odvozu na skládku</t>
  </si>
  <si>
    <t>8,00 m =8,000 [A] 
Celkem: A=8,000 [B]</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</si>
  <si>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</si>
  <si>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73</t>
  </si>
  <si>
    <t>96687</t>
  </si>
  <si>
    <t>VYBOURÁNÍ ULIČNÍCH VPUSTÍ KOMPLETNÍCH</t>
  </si>
  <si>
    <t>Odstranní stáv. uliční vpusti  
včetně odvozu na skládku</t>
  </si>
  <si>
    <t>1,00 m =1,000 [A] 
Celkem: A=1,000 [B]</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</si>
  <si>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</si>
  <si>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150.1</t>
  </si>
  <si>
    <t>Silniční propustek km 0,049 94 – 0,057 61</t>
  </si>
  <si>
    <t>pol. č. 13273: 13,86 m3 =13,860 [A] 
Celkem: A=13,860 [B]</t>
  </si>
  <si>
    <t>Bet. suť</t>
  </si>
  <si>
    <t>pol.č. 96615: 2,436 m3=2,436 [A] 
pol.č. 966346: ((0,3 m (r) ^2 * 3,14 (pí)) - (0,20 m (r) ^2 * 3,14 ) (pí)))* 2,90 m (dl.)=0,455 [B] 
Celkem: A+B=2,891 [C]</t>
  </si>
  <si>
    <t>13273</t>
  </si>
  <si>
    <t>HLOUBENÍ RÝH ŠÍŘ DO 2M PAŽ I NEPAŽ TŘ. I</t>
  </si>
  <si>
    <t>Hloubení rýhy š. 1,40 m  
včetn odvozu na skládku</t>
  </si>
  <si>
    <t>11,00 m (dl.) *1,40 m (š.)*0,90 m (hl.)=13,860 [A] 
Celkem: A=13,860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</si>
  <si>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</si>
  <si>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Vhodný nenamrzavý materiál do násypů  
hutněno max po 0,30 m</t>
  </si>
  <si>
    <t>0,80 m2( hl. x š.) *8,50 m (dl.)=6,800 [A] 
Celkem: A=6,800 [B]</t>
  </si>
  <si>
    <t>Vodorovné konstrukce</t>
  </si>
  <si>
    <t>451312</t>
  </si>
  <si>
    <t>PODKLADNÍ A VÝPLŇOVÉ VRSTVY Z PROSTÉHO BETONU C12/15</t>
  </si>
  <si>
    <t>Podkladní beton pro lůžko ŽB trouby  
C12/15n,</t>
  </si>
  <si>
    <t>8,50 m (dl.) * 0,84 m (š.) * 0,15 m (tl.)=1,071 [A] 
Celkem: A=1,071 [B]</t>
  </si>
  <si>
    <t>45131A</t>
  </si>
  <si>
    <t>PODKLADNÍ A VÝPLŇOVÉ VRSTVY Z PROSTÉHO BETONU C20/25</t>
  </si>
  <si>
    <t>Pod dlažbu z lomového kamene  
tl. 0,20, C20/25</t>
  </si>
  <si>
    <t>0,35 m2 (š. x tl.) * 2,00  m (dl.)* 2,00 ks (čela)=1,400 [A] 
Celkem: A=1,400 [B]</t>
  </si>
  <si>
    <t>Betnové lůžko pro ŽB troubu  
tl.0,08 m, C20/25</t>
  </si>
  <si>
    <t>8,50 m (dl.) * 0,08 m (tl.)* 0,64 m (š.) =0,435 [A] 
Celkem: A=0,435 [B]</t>
  </si>
  <si>
    <t>46111</t>
  </si>
  <si>
    <t>PATKY Z DÍLCŮ BETON</t>
  </si>
  <si>
    <t>Podkladní bet. prahy  
š. 0,11 m, tl. 0,12 m, dl. 0,57 m</t>
  </si>
  <si>
    <t>(0,11 m (š.)* 0,12 m (tl.)  * 0,57 m (dl.)) * 8,00 ks =0,060 [A] 
Celkem: A=0,060 [B]</t>
  </si>
  <si>
    <t>položka zahrnuje:  
- nutné zemní práce (hloubení rýh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</si>
  <si>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465512</t>
  </si>
  <si>
    <t>DLAŽBY Z LOMOVÉHO KAMENE NA MC</t>
  </si>
  <si>
    <t>Dlažba z lomového kamene  
tl. 0,20 m</t>
  </si>
  <si>
    <t>(1,63 m (š.)* 0,20 m  (tl.) * 2,00 m (dl.)) * 2,00 ks (čela) 
Celkem: 0=1,304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</si>
  <si>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</si>
  <si>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</si>
  <si>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</si>
  <si>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Betonové stab. prahy  
š. 0,30, tl. 0,60 m</t>
  </si>
  <si>
    <t>(0,30 m (š.)* 0,60 m (tl.)* 1,30 m (dl.)) * 2,00 ks (prahy) =0,468 [A]  
Celkem: A=0,468 [B]</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</si>
  <si>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</si>
  <si>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obetonávka trouby  
tl. 0,10 m</t>
  </si>
  <si>
    <t>0,15 m2 (š. x tl.)* 8,50 m (dl.)=1,275 [A] 
Celkem: A=1,275 [B]</t>
  </si>
  <si>
    <t>9183A2</t>
  </si>
  <si>
    <t>PROPUSTY Z TRUB DN 300MM ŽELEZOBETONOVÝCH</t>
  </si>
  <si>
    <t>Železobetonová trouba, DN 300</t>
  </si>
  <si>
    <t>8,50 m (dl.) =8,500 [A] 
Celkem: A=8,500 [B]</t>
  </si>
  <si>
    <t>Položka zahrnuje:  
- dodání a položení potrubí z trub z dokumentací předepsaného materiálu a předepsaného průměru  
- případné úpravy trub (zkrácení, šikmé seříznutí)  
Nezahrnuje podkladní vrstvy a obetonování.</t>
  </si>
  <si>
    <t>Odbourání stáv. čel propustku  
včetně odvozu na skládku</t>
  </si>
  <si>
    <t>(2,90 m (dl.) * 0,35 m (š.) * 1,20 m (hl.)) *2,00 ks (čel =2,436 [A] 
Celkem: A=2,436 [B]</t>
  </si>
  <si>
    <t>966346</t>
  </si>
  <si>
    <t>BOURÁNÍ PROPUSTŮ Z TRUB DN DO 400MM</t>
  </si>
  <si>
    <t>Odstranění stáv. propustku  
včetně odvozu na skládku</t>
  </si>
  <si>
    <t>9,00 m (dl.) =9,000 [A] 
Celkem: A=9,000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</si>
  <si>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</si>
  <si>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SO 150.2</t>
  </si>
  <si>
    <t>Silniční propustek km 0,144 00 – 0,150 63</t>
  </si>
  <si>
    <t>pol. č. 13273: 8,19 m3 =8,190 [A] 
Celkem: A=8,190 [B]</t>
  </si>
  <si>
    <t>pol.č. 96615: 1,008 m3=1,008 [A] 
pol.č. 966346: ((0,3 m (r) ^2 * 3,14 (pí)) - (0,20 m (r) ^2 * 3,14 ) (pí)))* 5,00 m (dl.)=0,785 [B] 
Celkem: A+B=1,793 [C]</t>
  </si>
  <si>
    <t>6,50 m (dl.) *1,40 m (š.)*0,90 m (hl.)=8,190 [A] 
Celkem: A=8,190 [B]</t>
  </si>
  <si>
    <t>0,60 m2( hl. x š.) *7,50 m (dl.)=4,500 [A] 
Celkem: A=4,500 [B]</t>
  </si>
  <si>
    <t>7,50 m (dl.) * 0,84 m (š.) * 0,15 m (tl.)=0,945 [A] 
Celkem: A=0,945 [B]</t>
  </si>
  <si>
    <t>0,41 m2 (š. x tl.) * 2,40  m (dl.)* 2,00 ks (čela)=1,968 [A] 
Celkem: A=1,968 [B]</t>
  </si>
  <si>
    <t>7,50 m (dl.) * 0,08 m (tl.)* 0,84 m (š.) =0,504 [A] 
Celkem: A=0,504 [B]</t>
  </si>
  <si>
    <t>(0,11 m (š.)* 0,12 m (tl.)  * 0,57 m (dl.)) * 6,00 ks =0,045 [A] 
Celkem: A=0,045 [B]</t>
  </si>
  <si>
    <t>(1,91 m (š.)* 0,20 m  (tl.) * 2,40 m (dl.)) * 2,00 ks (čela) 
Celkem: 0=1,834 [A]</t>
  </si>
  <si>
    <t>0,16 m2 (š. x tl.)* 7,50 m (dl.)=1,200 [A] 
Celkem: A=1,200 [B]</t>
  </si>
  <si>
    <t>7,50 m (dl.) =7,500 [A] 
Celkem: A=7,500 [B]</t>
  </si>
  <si>
    <t>(1,40 m (dl.) * 0,30 m (š.) * 1,20 m (hl.)) *2,00 ks (čel =1,008 [A] 
Celkem: A=1,008 [B]</t>
  </si>
  <si>
    <t>5,00 m (dl.) =5,000 [A] 
Celkem: A=5,000 [B]</t>
  </si>
  <si>
    <t>SO 150.3</t>
  </si>
  <si>
    <t>Silniční propustek km 0,175 29 – 0,182 50</t>
  </si>
  <si>
    <t>pol. č. 13273: 12,60 m3 =12,600 [A] 
Celkem: A=12,600 [B]</t>
  </si>
  <si>
    <t>10,00 m (dl.) *1,40 m (š.)*0,90 m (hl.)=12,600 [A] 
Celkem: A=12,600 [B]</t>
  </si>
  <si>
    <t>0,65 m2( hl. x š.) *7,50 m (dl.)=4,875 [A] 
Celkem: A=4,875 [B]</t>
  </si>
  <si>
    <t>7,50 m (dl.) * 0,83 m (š.) * 0,15 m (tl.)=0,934 [A] 
Celkem: A=0,934 [B]</t>
  </si>
  <si>
    <t>0,45 m2 (š. x tl.) * 2,70  m (dl.)* 2,00 ks (čela)=2,430 [A] 
Celkem: A=2,430 [B]</t>
  </si>
  <si>
    <t>(2,00 m (š.)* 0,20 m  (tl.) * 2,70 m (dl.)) * 2,00 ks (čela) 
Celkem: 0=2,160 [A]</t>
  </si>
  <si>
    <t>0,15 m2 (š. x tl.)* 7,50 m (dl.)=1,125 [A] 
Celkem: A=1,125 [B]</t>
  </si>
  <si>
    <t>9183B3</t>
  </si>
  <si>
    <t>PROPUSTY Z TRUB DN 400MM PLASTOVÝCH</t>
  </si>
  <si>
    <t>PVC-U , DN 400, SN 16</t>
  </si>
  <si>
    <t>(1,50 m (dl.) * 0,30 m (š.) * 1,20 m (hl.)) *2,00 ks (čel =1,080 [A] 
Celkem: A=1,080 [B]</t>
  </si>
  <si>
    <t>SO 150.4</t>
  </si>
  <si>
    <t>Silniční propustek km 0,221 12 – 0,227 56</t>
  </si>
  <si>
    <t>pol. č. 13273: 8,20 m3 =8,200 [A] 
Celkem: A=8,200 [B]</t>
  </si>
  <si>
    <t>pol.č. 96615: 1,008 m3=1,008 [A] 
pol.č. 966346: ((0,3 m (r) ^2 * 3,14 (pí)) - (0,20 m (r) ^2 * 3,14 ) (pí)))* 4,50 m (dl.)=0,707 [B] 
Celkem: A+B=1,715 [C]</t>
  </si>
  <si>
    <t>7,00 m (dl.) *1,40 m (š.)*0,90 m (hl.)=8,820 [A] 
Celkem: A=8,820 [B]</t>
  </si>
  <si>
    <t>0,40 m2 (š. x tl.) * 2,70  m (dl.)* 2,00 ks (čela)=2,160 [A] 
Celkem: A=2,160 [B]</t>
  </si>
  <si>
    <t>7,50 m (dl.) * 0,08 m (tl.)* 0,64 m (š.) =0,384 [A] 
Celkem: A=0,384 [B]</t>
  </si>
  <si>
    <t>(1,90 m (š.)* 0,20 m  (tl.) * 2,70 m (dl.)) * 2,00 ks (čela) 
Celkem: 0=2,052 [A]</t>
  </si>
  <si>
    <t>4,50 m (dl.) =4,500 [A] 
Celkem: A=4,500 [B]</t>
  </si>
  <si>
    <t>SO 180</t>
  </si>
  <si>
    <t>Dopravně inženýrské opatření</t>
  </si>
  <si>
    <t>02720</t>
  </si>
  <si>
    <t>POMOC PRÁCE ZŘÍZ NEBO ZAJIŠŤ REGULACI A OCHRANU DOPRAVY</t>
  </si>
  <si>
    <t>Řízení dopravy pracovníky stavby po dobu realizace díla, 7 prac. dnů/týden, prac. doba 12 hod/den,  -   
Po dobu pracovní doby bude doprava řízena po polovinách, ve vztahu k rozsahu dopravního proudu, pracovníky stavby. Během technologické přestávky a v nočních hodinách bude provoz řízen světelnou signalizací. Pokud nastanou nepředvídatelné (kritické) dopravní situace během technologické přestávky (včetně mimopracovních dní), zhotovitel bude povinen zajistit řízení provozu pracovníky stavby po dobu nezbytně nutnou. Nabídková cena je limitní a nelze ji překročit."</t>
  </si>
  <si>
    <t>Položka zahrnuje montáž a demontáž vč. dílčích přesunů a údržby kompletního dopravně-inženýrského značení pro stavbu dle projektové dokumentace a aktuálních požadavků na provedení a kvalitu dle provozních směrnic, TP, typových dopravně inženýrských opatření apod“.</t>
  </si>
  <si>
    <t>Položka zahrnuje nájemné dopravně-inženýrského opatření po celou dobu stavby.</t>
  </si>
  <si>
    <t>11372D</t>
  </si>
  <si>
    <t>FRÉZOVÁNÍ ZPEVNĚNÝCH PLOCH ASFALT DROBNÝCH OPRAV A PLOŠ ROZPADŮ DO 2000M2</t>
  </si>
  <si>
    <t>Oprava objízdných tras, položka bude čerpána na základě rozhodnutí TDI  
odkup zhotovitelem</t>
  </si>
  <si>
    <t>0,05m(tl.)*2000m2=100,000 [A]</t>
  </si>
  <si>
    <t>577212</t>
  </si>
  <si>
    <t>VRSTVY PRO OBNOVU, OPRAVY - SPOJ POSTŘIK DO 0,5KG/M2</t>
  </si>
  <si>
    <t>Oprava objízdných tras, položka bude čerpána na základě rozhodnutí TDI  
PS-CP 0,3 kg/m2</t>
  </si>
  <si>
    <t>2000m2=2 000,000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</si>
  <si>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</si>
  <si>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5774AE</t>
  </si>
  <si>
    <t>VRSTVY PRO OBNOVU A OPRAVY Z ASF BETONU ACO 11+, 11S</t>
  </si>
  <si>
    <t>ACO 11+</t>
  </si>
  <si>
    <t>100m3=100,000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</si>
  <si>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</si>
  <si>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93818</t>
  </si>
  <si>
    <t>OČIŠTĚNÍ ASFALT VOZOVEK ZAMETENÍM</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</si>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</sst>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sheetPr>
    <pageSetUpPr fitToPage="1"/>
  </sheetPr>
  <dimension ref="A1:E16"/>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SUM(C10:C16)</f>
      </c>
      <c s="1"/>
      <c s="1"/>
    </row>
    <row r="7" spans="1:5" ht="12.75" customHeight="1">
      <c r="A7" s="1"/>
      <c s="4" t="s">
        <v>5</v>
      </c>
      <c s="7">
        <f>SUM(E10:E16)</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001'!I3</f>
      </c>
      <c s="21">
        <f>'SO 001'!O2</f>
      </c>
      <c s="21">
        <f>C10+D10</f>
      </c>
    </row>
    <row r="11" spans="1:5" ht="12.75" customHeight="1">
      <c r="A11" s="20" t="s">
        <v>92</v>
      </c>
      <c s="20" t="s">
        <v>93</v>
      </c>
      <c s="21">
        <f>'SO 101'!I3</f>
      </c>
      <c s="21">
        <f>'SO 101'!O2</f>
      </c>
      <c s="21">
        <f>C11+D11</f>
      </c>
    </row>
    <row r="12" spans="1:5" ht="12.75" customHeight="1">
      <c r="A12" s="20" t="s">
        <v>445</v>
      </c>
      <c s="20" t="s">
        <v>446</v>
      </c>
      <c s="21">
        <f>'SO 150.1'!I3</f>
      </c>
      <c s="21">
        <f>'SO 150.1'!O2</f>
      </c>
      <c s="21">
        <f>C12+D12</f>
      </c>
    </row>
    <row r="13" spans="1:5" ht="12.75" customHeight="1">
      <c r="A13" s="20" t="s">
        <v>497</v>
      </c>
      <c s="20" t="s">
        <v>498</v>
      </c>
      <c s="21">
        <f>'SO 150.2'!I3</f>
      </c>
      <c s="21">
        <f>'SO 150.2'!O2</f>
      </c>
      <c s="21">
        <f>C13+D13</f>
      </c>
    </row>
    <row r="14" spans="1:5" ht="12.75" customHeight="1">
      <c r="A14" s="20" t="s">
        <v>512</v>
      </c>
      <c s="20" t="s">
        <v>513</v>
      </c>
      <c s="21">
        <f>'SO 150.3'!I3</f>
      </c>
      <c s="21">
        <f>'SO 150.3'!O2</f>
      </c>
      <c s="21">
        <f>C14+D14</f>
      </c>
    </row>
    <row r="15" spans="1:5" ht="12.75" customHeight="1">
      <c r="A15" s="20" t="s">
        <v>525</v>
      </c>
      <c s="20" t="s">
        <v>526</v>
      </c>
      <c s="21">
        <f>'SO 150.4'!I3</f>
      </c>
      <c s="21">
        <f>'SO 150.4'!O2</f>
      </c>
      <c s="21">
        <f>C15+D15</f>
      </c>
    </row>
    <row r="16" spans="1:5" ht="12.75" customHeight="1">
      <c r="A16" s="20" t="s">
        <v>534</v>
      </c>
      <c s="20" t="s">
        <v>535</v>
      </c>
      <c s="21">
        <f>'SO 180'!I3</f>
      </c>
      <c s="21">
        <f>'SO 180'!O2</f>
      </c>
      <c s="21">
        <f>C16+D16</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f>
      </c>
      <c>
        <f>0+O9+O13+O17+O21+O25+O29+O33+O37+O41+O45+O49</f>
      </c>
    </row>
    <row r="9" spans="1:16" ht="12.75">
      <c r="A9" s="25" t="s">
        <v>45</v>
      </c>
      <c s="29" t="s">
        <v>29</v>
      </c>
      <c s="29" t="s">
        <v>46</v>
      </c>
      <c s="25" t="s">
        <v>47</v>
      </c>
      <c s="30" t="s">
        <v>48</v>
      </c>
      <c s="31" t="s">
        <v>49</v>
      </c>
      <c s="32">
        <v>1</v>
      </c>
      <c s="33">
        <v>0</v>
      </c>
      <c s="33">
        <f>ROUND(ROUND(H9,2)*ROUND(G9,3),2)</f>
      </c>
      <c r="O9">
        <f>(I9*21)/100</f>
      </c>
      <c t="s">
        <v>23</v>
      </c>
    </row>
    <row r="10" spans="1:5" ht="76.5">
      <c r="A10" s="34" t="s">
        <v>50</v>
      </c>
      <c r="E10" s="35" t="s">
        <v>51</v>
      </c>
    </row>
    <row r="11" spans="1:5" ht="25.5">
      <c r="A11" s="36" t="s">
        <v>52</v>
      </c>
      <c r="E11" s="37" t="s">
        <v>53</v>
      </c>
    </row>
    <row r="12" spans="1:5" ht="12.75">
      <c r="A12" t="s">
        <v>54</v>
      </c>
      <c r="E12" s="35" t="s">
        <v>55</v>
      </c>
    </row>
    <row r="13" spans="1:16" ht="12.75">
      <c r="A13" s="25" t="s">
        <v>45</v>
      </c>
      <c s="29" t="s">
        <v>23</v>
      </c>
      <c s="29" t="s">
        <v>56</v>
      </c>
      <c s="25" t="s">
        <v>47</v>
      </c>
      <c s="30" t="s">
        <v>57</v>
      </c>
      <c s="31" t="s">
        <v>49</v>
      </c>
      <c s="32">
        <v>1</v>
      </c>
      <c s="33">
        <v>0</v>
      </c>
      <c s="33">
        <f>ROUND(ROUND(H13,2)*ROUND(G13,3),2)</f>
      </c>
      <c r="O13">
        <f>(I13*21)/100</f>
      </c>
      <c t="s">
        <v>23</v>
      </c>
    </row>
    <row r="14" spans="1:5" ht="25.5">
      <c r="A14" s="34" t="s">
        <v>50</v>
      </c>
      <c r="E14" s="35" t="s">
        <v>58</v>
      </c>
    </row>
    <row r="15" spans="1:5" ht="25.5">
      <c r="A15" s="36" t="s">
        <v>52</v>
      </c>
      <c r="E15" s="37" t="s">
        <v>53</v>
      </c>
    </row>
    <row r="16" spans="1:5" ht="12.75">
      <c r="A16" t="s">
        <v>54</v>
      </c>
      <c r="E16" s="35" t="s">
        <v>59</v>
      </c>
    </row>
    <row r="17" spans="1:16" ht="12.75">
      <c r="A17" s="25" t="s">
        <v>45</v>
      </c>
      <c s="29" t="s">
        <v>33</v>
      </c>
      <c s="29" t="s">
        <v>60</v>
      </c>
      <c s="25" t="s">
        <v>47</v>
      </c>
      <c s="30" t="s">
        <v>61</v>
      </c>
      <c s="31" t="s">
        <v>49</v>
      </c>
      <c s="32">
        <v>1</v>
      </c>
      <c s="33">
        <v>0</v>
      </c>
      <c s="33">
        <f>ROUND(ROUND(H17,2)*ROUND(G17,3),2)</f>
      </c>
      <c r="O17">
        <f>(I17*21)/100</f>
      </c>
      <c t="s">
        <v>23</v>
      </c>
    </row>
    <row r="18" spans="1:5" ht="25.5">
      <c r="A18" s="34" t="s">
        <v>50</v>
      </c>
      <c r="E18" s="35" t="s">
        <v>62</v>
      </c>
    </row>
    <row r="19" spans="1:5" ht="25.5">
      <c r="A19" s="36" t="s">
        <v>52</v>
      </c>
      <c r="E19" s="37" t="s">
        <v>53</v>
      </c>
    </row>
    <row r="20" spans="1:5" ht="38.25">
      <c r="A20" t="s">
        <v>54</v>
      </c>
      <c r="E20" s="35" t="s">
        <v>63</v>
      </c>
    </row>
    <row r="21" spans="1:16" ht="12.75">
      <c r="A21" s="25" t="s">
        <v>45</v>
      </c>
      <c s="29" t="s">
        <v>35</v>
      </c>
      <c s="29" t="s">
        <v>64</v>
      </c>
      <c s="25" t="s">
        <v>29</v>
      </c>
      <c s="30" t="s">
        <v>65</v>
      </c>
      <c s="31" t="s">
        <v>49</v>
      </c>
      <c s="32">
        <v>1</v>
      </c>
      <c s="33">
        <v>0</v>
      </c>
      <c s="33">
        <f>ROUND(ROUND(H21,2)*ROUND(G21,3),2)</f>
      </c>
      <c r="O21">
        <f>(I21*21)/100</f>
      </c>
      <c t="s">
        <v>23</v>
      </c>
    </row>
    <row r="22" spans="1:5" ht="25.5">
      <c r="A22" s="34" t="s">
        <v>50</v>
      </c>
      <c r="E22" s="35" t="s">
        <v>66</v>
      </c>
    </row>
    <row r="23" spans="1:5" ht="25.5">
      <c r="A23" s="36" t="s">
        <v>52</v>
      </c>
      <c r="E23" s="37" t="s">
        <v>53</v>
      </c>
    </row>
    <row r="24" spans="1:5" ht="12.75">
      <c r="A24" t="s">
        <v>54</v>
      </c>
      <c r="E24" s="35" t="s">
        <v>59</v>
      </c>
    </row>
    <row r="25" spans="1:16" ht="12.75">
      <c r="A25" s="25" t="s">
        <v>45</v>
      </c>
      <c s="29" t="s">
        <v>37</v>
      </c>
      <c s="29" t="s">
        <v>64</v>
      </c>
      <c s="25" t="s">
        <v>23</v>
      </c>
      <c s="30" t="s">
        <v>65</v>
      </c>
      <c s="31" t="s">
        <v>49</v>
      </c>
      <c s="32">
        <v>1</v>
      </c>
      <c s="33">
        <v>0</v>
      </c>
      <c s="33">
        <f>ROUND(ROUND(H25,2)*ROUND(G25,3),2)</f>
      </c>
      <c r="O25">
        <f>(I25*21)/100</f>
      </c>
      <c t="s">
        <v>23</v>
      </c>
    </row>
    <row r="26" spans="1:5" ht="38.25">
      <c r="A26" s="34" t="s">
        <v>50</v>
      </c>
      <c r="E26" s="35" t="s">
        <v>67</v>
      </c>
    </row>
    <row r="27" spans="1:5" ht="25.5">
      <c r="A27" s="36" t="s">
        <v>52</v>
      </c>
      <c r="E27" s="37" t="s">
        <v>53</v>
      </c>
    </row>
    <row r="28" spans="1:5" ht="12.75">
      <c r="A28" t="s">
        <v>54</v>
      </c>
      <c r="E28" s="35" t="s">
        <v>59</v>
      </c>
    </row>
    <row r="29" spans="1:16" ht="12.75">
      <c r="A29" s="25" t="s">
        <v>45</v>
      </c>
      <c s="29" t="s">
        <v>68</v>
      </c>
      <c s="29" t="s">
        <v>64</v>
      </c>
      <c s="25" t="s">
        <v>22</v>
      </c>
      <c s="30" t="s">
        <v>65</v>
      </c>
      <c s="31" t="s">
        <v>49</v>
      </c>
      <c s="32">
        <v>1</v>
      </c>
      <c s="33">
        <v>0</v>
      </c>
      <c s="33">
        <f>ROUND(ROUND(H29,2)*ROUND(G29,3),2)</f>
      </c>
      <c r="O29">
        <f>(I29*21)/100</f>
      </c>
      <c t="s">
        <v>23</v>
      </c>
    </row>
    <row r="30" spans="1:5" ht="25.5">
      <c r="A30" s="34" t="s">
        <v>50</v>
      </c>
      <c r="E30" s="35" t="s">
        <v>69</v>
      </c>
    </row>
    <row r="31" spans="1:5" ht="25.5">
      <c r="A31" s="36" t="s">
        <v>52</v>
      </c>
      <c r="E31" s="37" t="s">
        <v>53</v>
      </c>
    </row>
    <row r="32" spans="1:5" ht="12.75">
      <c r="A32" t="s">
        <v>54</v>
      </c>
      <c r="E32" s="35" t="s">
        <v>59</v>
      </c>
    </row>
    <row r="33" spans="1:16" ht="12.75">
      <c r="A33" s="25" t="s">
        <v>45</v>
      </c>
      <c s="29" t="s">
        <v>70</v>
      </c>
      <c s="29" t="s">
        <v>71</v>
      </c>
      <c s="25" t="s">
        <v>47</v>
      </c>
      <c s="30" t="s">
        <v>72</v>
      </c>
      <c s="31" t="s">
        <v>49</v>
      </c>
      <c s="32">
        <v>1</v>
      </c>
      <c s="33">
        <v>0</v>
      </c>
      <c s="33">
        <f>ROUND(ROUND(H33,2)*ROUND(G33,3),2)</f>
      </c>
      <c r="O33">
        <f>(I33*21)/100</f>
      </c>
      <c t="s">
        <v>23</v>
      </c>
    </row>
    <row r="34" spans="1:5" ht="38.25">
      <c r="A34" s="34" t="s">
        <v>50</v>
      </c>
      <c r="E34" s="35" t="s">
        <v>73</v>
      </c>
    </row>
    <row r="35" spans="1:5" ht="25.5">
      <c r="A35" s="36" t="s">
        <v>52</v>
      </c>
      <c r="E35" s="37" t="s">
        <v>53</v>
      </c>
    </row>
    <row r="36" spans="1:5" ht="12.75">
      <c r="A36" t="s">
        <v>54</v>
      </c>
      <c r="E36" s="35" t="s">
        <v>59</v>
      </c>
    </row>
    <row r="37" spans="1:16" ht="12.75">
      <c r="A37" s="25" t="s">
        <v>45</v>
      </c>
      <c s="29" t="s">
        <v>40</v>
      </c>
      <c s="29" t="s">
        <v>74</v>
      </c>
      <c s="25" t="s">
        <v>47</v>
      </c>
      <c s="30" t="s">
        <v>75</v>
      </c>
      <c s="31" t="s">
        <v>49</v>
      </c>
      <c s="32">
        <v>1</v>
      </c>
      <c s="33">
        <v>0</v>
      </c>
      <c s="33">
        <f>ROUND(ROUND(H37,2)*ROUND(G37,3),2)</f>
      </c>
      <c r="O37">
        <f>(I37*21)/100</f>
      </c>
      <c t="s">
        <v>23</v>
      </c>
    </row>
    <row r="38" spans="1:5" ht="12.75">
      <c r="A38" s="34" t="s">
        <v>50</v>
      </c>
      <c r="E38" s="35" t="s">
        <v>76</v>
      </c>
    </row>
    <row r="39" spans="1:5" ht="25.5">
      <c r="A39" s="36" t="s">
        <v>52</v>
      </c>
      <c r="E39" s="37" t="s">
        <v>53</v>
      </c>
    </row>
    <row r="40" spans="1:5" ht="12.75">
      <c r="A40" t="s">
        <v>54</v>
      </c>
      <c r="E40" s="35" t="s">
        <v>59</v>
      </c>
    </row>
    <row r="41" spans="1:16" ht="12.75">
      <c r="A41" s="25" t="s">
        <v>45</v>
      </c>
      <c s="29" t="s">
        <v>42</v>
      </c>
      <c s="29" t="s">
        <v>77</v>
      </c>
      <c s="25" t="s">
        <v>47</v>
      </c>
      <c s="30" t="s">
        <v>78</v>
      </c>
      <c s="31" t="s">
        <v>49</v>
      </c>
      <c s="32">
        <v>1</v>
      </c>
      <c s="33">
        <v>0</v>
      </c>
      <c s="33">
        <f>ROUND(ROUND(H41,2)*ROUND(G41,3),2)</f>
      </c>
      <c r="O41">
        <f>(I41*21)/100</f>
      </c>
      <c t="s">
        <v>23</v>
      </c>
    </row>
    <row r="42" spans="1:5" ht="25.5">
      <c r="A42" s="34" t="s">
        <v>50</v>
      </c>
      <c r="E42" s="35" t="s">
        <v>79</v>
      </c>
    </row>
    <row r="43" spans="1:5" ht="25.5">
      <c r="A43" s="36" t="s">
        <v>52</v>
      </c>
      <c r="E43" s="37" t="s">
        <v>53</v>
      </c>
    </row>
    <row r="44" spans="1:5" ht="63.75">
      <c r="A44" t="s">
        <v>54</v>
      </c>
      <c r="E44" s="35" t="s">
        <v>80</v>
      </c>
    </row>
    <row r="45" spans="1:16" ht="12.75">
      <c r="A45" s="25" t="s">
        <v>45</v>
      </c>
      <c s="29" t="s">
        <v>81</v>
      </c>
      <c s="29" t="s">
        <v>82</v>
      </c>
      <c s="25" t="s">
        <v>47</v>
      </c>
      <c s="30" t="s">
        <v>83</v>
      </c>
      <c s="31" t="s">
        <v>49</v>
      </c>
      <c s="32">
        <v>1</v>
      </c>
      <c s="33">
        <v>0</v>
      </c>
      <c s="33">
        <f>ROUND(ROUND(H45,2)*ROUND(G45,3),2)</f>
      </c>
      <c r="O45">
        <f>(I45*21)/100</f>
      </c>
      <c t="s">
        <v>23</v>
      </c>
    </row>
    <row r="46" spans="1:5" ht="25.5">
      <c r="A46" s="34" t="s">
        <v>50</v>
      </c>
      <c r="E46" s="35" t="s">
        <v>84</v>
      </c>
    </row>
    <row r="47" spans="1:5" ht="25.5">
      <c r="A47" s="36" t="s">
        <v>52</v>
      </c>
      <c r="E47" s="37" t="s">
        <v>53</v>
      </c>
    </row>
    <row r="48" spans="1:5" ht="89.25">
      <c r="A48" t="s">
        <v>54</v>
      </c>
      <c r="E48" s="35" t="s">
        <v>85</v>
      </c>
    </row>
    <row r="49" spans="1:16" ht="12.75">
      <c r="A49" s="25" t="s">
        <v>45</v>
      </c>
      <c s="29" t="s">
        <v>86</v>
      </c>
      <c s="29" t="s">
        <v>87</v>
      </c>
      <c s="25" t="s">
        <v>47</v>
      </c>
      <c s="30" t="s">
        <v>88</v>
      </c>
      <c s="31" t="s">
        <v>49</v>
      </c>
      <c s="32">
        <v>1</v>
      </c>
      <c s="33">
        <v>0</v>
      </c>
      <c s="33">
        <f>ROUND(ROUND(H49,2)*ROUND(G49,3),2)</f>
      </c>
      <c r="O49">
        <f>(I49*21)/100</f>
      </c>
      <c t="s">
        <v>23</v>
      </c>
    </row>
    <row r="50" spans="1:5" ht="89.25">
      <c r="A50" s="34" t="s">
        <v>50</v>
      </c>
      <c r="E50" s="35" t="s">
        <v>89</v>
      </c>
    </row>
    <row r="51" spans="1:5" ht="12.75">
      <c r="A51" s="36" t="s">
        <v>52</v>
      </c>
      <c r="E51" s="37" t="s">
        <v>90</v>
      </c>
    </row>
    <row r="52" spans="1:5" ht="12.75">
      <c r="A52" t="s">
        <v>54</v>
      </c>
      <c r="E52" s="35" t="s">
        <v>91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9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0+O8+O25+O130+O179+O216</f>
      </c>
      <c t="s">
        <v>22</v>
      </c>
    </row>
    <row r="3" spans="1:16" ht="15" customHeight="1">
      <c r="A3" t="s">
        <v>12</v>
      </c>
      <c s="12" t="s">
        <v>14</v>
      </c>
      <c s="13" t="s">
        <v>15</v>
      </c>
      <c s="1"/>
      <c s="14" t="s">
        <v>16</v>
      </c>
      <c s="1"/>
      <c s="9"/>
      <c s="8" t="s">
        <v>92</v>
      </c>
      <c s="38">
        <f>0+I8+I25+I130+I179+I216</f>
      </c>
      <c r="O3" t="s">
        <v>19</v>
      </c>
      <c t="s">
        <v>23</v>
      </c>
    </row>
    <row r="4" spans="1:16" ht="15" customHeight="1">
      <c r="A4" t="s">
        <v>17</v>
      </c>
      <c s="16" t="s">
        <v>18</v>
      </c>
      <c s="17" t="s">
        <v>92</v>
      </c>
      <c s="6"/>
      <c s="18" t="s">
        <v>93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33</v>
      </c>
      <c s="29" t="s">
        <v>94</v>
      </c>
      <c s="25" t="s">
        <v>23</v>
      </c>
      <c s="30" t="s">
        <v>95</v>
      </c>
      <c s="31" t="s">
        <v>96</v>
      </c>
      <c s="32">
        <v>406.249</v>
      </c>
      <c s="33">
        <v>0</v>
      </c>
      <c s="33">
        <f>ROUND(ROUND(H9,2)*ROUND(G9,3),2)</f>
      </c>
      <c r="O9">
        <f>(I9*21)/100</f>
      </c>
      <c t="s">
        <v>23</v>
      </c>
    </row>
    <row r="10" spans="1:5" ht="12.75">
      <c r="A10" s="34" t="s">
        <v>50</v>
      </c>
      <c r="E10" s="35" t="s">
        <v>97</v>
      </c>
    </row>
    <row r="11" spans="1:5" ht="140.25">
      <c r="A11" s="36" t="s">
        <v>52</v>
      </c>
      <c r="E11" s="37" t="s">
        <v>98</v>
      </c>
    </row>
    <row r="12" spans="1:5" ht="25.5">
      <c r="A12" t="s">
        <v>54</v>
      </c>
      <c r="E12" s="35" t="s">
        <v>99</v>
      </c>
    </row>
    <row r="13" spans="1:16" ht="12.75">
      <c r="A13" s="25" t="s">
        <v>45</v>
      </c>
      <c s="29" t="s">
        <v>68</v>
      </c>
      <c s="29" t="s">
        <v>100</v>
      </c>
      <c s="25" t="s">
        <v>29</v>
      </c>
      <c s="30" t="s">
        <v>101</v>
      </c>
      <c s="31" t="s">
        <v>96</v>
      </c>
      <c s="32">
        <v>15.529</v>
      </c>
      <c s="33">
        <v>0</v>
      </c>
      <c s="33">
        <f>ROUND(ROUND(H13,2)*ROUND(G13,3),2)</f>
      </c>
      <c r="O13">
        <f>(I13*21)/100</f>
      </c>
      <c t="s">
        <v>23</v>
      </c>
    </row>
    <row r="14" spans="1:5" ht="25.5">
      <c r="A14" s="34" t="s">
        <v>50</v>
      </c>
      <c r="E14" s="35" t="s">
        <v>102</v>
      </c>
    </row>
    <row r="15" spans="1:5" ht="76.5">
      <c r="A15" s="36" t="s">
        <v>52</v>
      </c>
      <c r="E15" s="37" t="s">
        <v>103</v>
      </c>
    </row>
    <row r="16" spans="1:5" ht="25.5">
      <c r="A16" t="s">
        <v>54</v>
      </c>
      <c r="E16" s="35" t="s">
        <v>99</v>
      </c>
    </row>
    <row r="17" spans="1:16" ht="12.75">
      <c r="A17" s="25" t="s">
        <v>45</v>
      </c>
      <c s="29" t="s">
        <v>35</v>
      </c>
      <c s="29" t="s">
        <v>100</v>
      </c>
      <c s="25" t="s">
        <v>23</v>
      </c>
      <c s="30" t="s">
        <v>101</v>
      </c>
      <c s="31" t="s">
        <v>96</v>
      </c>
      <c s="32">
        <v>467</v>
      </c>
      <c s="33">
        <v>0</v>
      </c>
      <c s="33">
        <f>ROUND(ROUND(H17,2)*ROUND(G17,3),2)</f>
      </c>
      <c r="O17">
        <f>(I17*21)/100</f>
      </c>
      <c t="s">
        <v>23</v>
      </c>
    </row>
    <row r="18" spans="1:5" ht="12.75">
      <c r="A18" s="34" t="s">
        <v>50</v>
      </c>
      <c r="E18" s="35" t="s">
        <v>104</v>
      </c>
    </row>
    <row r="19" spans="1:5" ht="51">
      <c r="A19" s="36" t="s">
        <v>52</v>
      </c>
      <c r="E19" s="37" t="s">
        <v>105</v>
      </c>
    </row>
    <row r="20" spans="1:5" ht="25.5">
      <c r="A20" t="s">
        <v>54</v>
      </c>
      <c r="E20" s="35" t="s">
        <v>99</v>
      </c>
    </row>
    <row r="21" spans="1:16" ht="12.75">
      <c r="A21" s="25" t="s">
        <v>45</v>
      </c>
      <c s="29" t="s">
        <v>23</v>
      </c>
      <c s="29" t="s">
        <v>106</v>
      </c>
      <c s="25" t="s">
        <v>47</v>
      </c>
      <c s="30" t="s">
        <v>107</v>
      </c>
      <c s="31" t="s">
        <v>96</v>
      </c>
      <c s="32">
        <v>424.2</v>
      </c>
      <c s="33">
        <v>0</v>
      </c>
      <c s="33">
        <f>ROUND(ROUND(H21,2)*ROUND(G21,3),2)</f>
      </c>
      <c r="O21">
        <f>(I21*21)/100</f>
      </c>
      <c t="s">
        <v>23</v>
      </c>
    </row>
    <row r="22" spans="1:5" ht="12.75">
      <c r="A22" s="34" t="s">
        <v>50</v>
      </c>
      <c r="E22" s="35" t="s">
        <v>108</v>
      </c>
    </row>
    <row r="23" spans="1:5" ht="38.25">
      <c r="A23" s="36" t="s">
        <v>52</v>
      </c>
      <c r="E23" s="37" t="s">
        <v>109</v>
      </c>
    </row>
    <row r="24" spans="1:5" ht="25.5">
      <c r="A24" t="s">
        <v>54</v>
      </c>
      <c r="E24" s="35" t="s">
        <v>99</v>
      </c>
    </row>
    <row r="25" spans="1:18" ht="12.75" customHeight="1">
      <c r="A25" s="6" t="s">
        <v>43</v>
      </c>
      <c s="6"/>
      <c s="40" t="s">
        <v>29</v>
      </c>
      <c s="6"/>
      <c s="27" t="s">
        <v>110</v>
      </c>
      <c s="6"/>
      <c s="6"/>
      <c s="6"/>
      <c s="41">
        <f>0+Q25</f>
      </c>
      <c r="O25">
        <f>0+R25</f>
      </c>
      <c r="Q25">
        <f>0+I26+I30+I34+I38+I42+I46+I50+I54+I58+I62+I66+I70+I74+I78+I82+I86+I90+I94+I98+I102+I106+I110+I114+I118+I122+I126</f>
      </c>
      <c>
        <f>0+O26+O30+O34+O38+O42+O46+O50+O54+O58+O62+O66+O70+O74+O78+O82+O86+O90+O94+O98+O102+O106+O110+O114+O118+O122+O126</f>
      </c>
    </row>
    <row r="26" spans="1:16" ht="25.5">
      <c r="A26" s="25" t="s">
        <v>45</v>
      </c>
      <c s="29" t="s">
        <v>70</v>
      </c>
      <c s="29" t="s">
        <v>111</v>
      </c>
      <c s="25" t="s">
        <v>29</v>
      </c>
      <c s="30" t="s">
        <v>112</v>
      </c>
      <c s="31" t="s">
        <v>96</v>
      </c>
      <c s="32">
        <v>116.2</v>
      </c>
      <c s="33">
        <v>0</v>
      </c>
      <c s="33">
        <f>ROUND(ROUND(H26,2)*ROUND(G26,3),2)</f>
      </c>
      <c r="O26">
        <f>(I26*21)/100</f>
      </c>
      <c t="s">
        <v>23</v>
      </c>
    </row>
    <row r="27" spans="1:5" ht="25.5">
      <c r="A27" s="34" t="s">
        <v>50</v>
      </c>
      <c r="E27" s="35" t="s">
        <v>113</v>
      </c>
    </row>
    <row r="28" spans="1:5" ht="25.5">
      <c r="A28" s="36" t="s">
        <v>52</v>
      </c>
      <c r="E28" s="37" t="s">
        <v>114</v>
      </c>
    </row>
    <row r="29" spans="1:5" ht="63.75">
      <c r="A29" t="s">
        <v>54</v>
      </c>
      <c r="E29" s="35" t="s">
        <v>115</v>
      </c>
    </row>
    <row r="30" spans="1:16" ht="25.5">
      <c r="A30" s="25" t="s">
        <v>45</v>
      </c>
      <c s="29" t="s">
        <v>29</v>
      </c>
      <c s="29" t="s">
        <v>111</v>
      </c>
      <c s="25" t="s">
        <v>23</v>
      </c>
      <c s="30" t="s">
        <v>112</v>
      </c>
      <c s="31" t="s">
        <v>96</v>
      </c>
      <c s="32">
        <v>264.4</v>
      </c>
      <c s="33">
        <v>0</v>
      </c>
      <c s="33">
        <f>ROUND(ROUND(H30,2)*ROUND(G30,3),2)</f>
      </c>
      <c r="O30">
        <f>(I30*21)/100</f>
      </c>
      <c t="s">
        <v>23</v>
      </c>
    </row>
    <row r="31" spans="1:5" ht="51">
      <c r="A31" s="34" t="s">
        <v>50</v>
      </c>
      <c r="E31" s="35" t="s">
        <v>116</v>
      </c>
    </row>
    <row r="32" spans="1:5" ht="25.5">
      <c r="A32" s="36" t="s">
        <v>52</v>
      </c>
      <c r="E32" s="37" t="s">
        <v>117</v>
      </c>
    </row>
    <row r="33" spans="1:5" ht="63.75">
      <c r="A33" t="s">
        <v>54</v>
      </c>
      <c r="E33" s="35" t="s">
        <v>115</v>
      </c>
    </row>
    <row r="34" spans="1:16" ht="12.75">
      <c r="A34" s="25" t="s">
        <v>45</v>
      </c>
      <c s="29" t="s">
        <v>81</v>
      </c>
      <c s="29" t="s">
        <v>118</v>
      </c>
      <c s="25" t="s">
        <v>29</v>
      </c>
      <c s="30" t="s">
        <v>119</v>
      </c>
      <c s="31" t="s">
        <v>96</v>
      </c>
      <c s="32">
        <v>159.8</v>
      </c>
      <c s="33">
        <v>0</v>
      </c>
      <c s="33">
        <f>ROUND(ROUND(H34,2)*ROUND(G34,3),2)</f>
      </c>
      <c r="O34">
        <f>(I34*21)/100</f>
      </c>
      <c t="s">
        <v>23</v>
      </c>
    </row>
    <row r="35" spans="1:5" ht="25.5">
      <c r="A35" s="34" t="s">
        <v>50</v>
      </c>
      <c r="E35" s="35" t="s">
        <v>120</v>
      </c>
    </row>
    <row r="36" spans="1:5" ht="25.5">
      <c r="A36" s="36" t="s">
        <v>52</v>
      </c>
      <c r="E36" s="37" t="s">
        <v>121</v>
      </c>
    </row>
    <row r="37" spans="1:5" ht="63.75">
      <c r="A37" t="s">
        <v>54</v>
      </c>
      <c r="E37" s="35" t="s">
        <v>115</v>
      </c>
    </row>
    <row r="38" spans="1:16" ht="12.75">
      <c r="A38" s="25" t="s">
        <v>45</v>
      </c>
      <c s="29" t="s">
        <v>42</v>
      </c>
      <c s="29" t="s">
        <v>118</v>
      </c>
      <c s="25" t="s">
        <v>23</v>
      </c>
      <c s="30" t="s">
        <v>119</v>
      </c>
      <c s="31" t="s">
        <v>96</v>
      </c>
      <c s="32">
        <v>264.4</v>
      </c>
      <c s="33">
        <v>0</v>
      </c>
      <c s="33">
        <f>ROUND(ROUND(H38,2)*ROUND(G38,3),2)</f>
      </c>
      <c r="O38">
        <f>(I38*21)/100</f>
      </c>
      <c t="s">
        <v>23</v>
      </c>
    </row>
    <row r="39" spans="1:5" ht="38.25">
      <c r="A39" s="34" t="s">
        <v>50</v>
      </c>
      <c r="E39" s="35" t="s">
        <v>122</v>
      </c>
    </row>
    <row r="40" spans="1:5" ht="25.5">
      <c r="A40" s="36" t="s">
        <v>52</v>
      </c>
      <c r="E40" s="37" t="s">
        <v>117</v>
      </c>
    </row>
    <row r="41" spans="1:5" ht="63.75">
      <c r="A41" t="s">
        <v>54</v>
      </c>
      <c r="E41" s="35" t="s">
        <v>115</v>
      </c>
    </row>
    <row r="42" spans="1:16" ht="12.75">
      <c r="A42" s="25" t="s">
        <v>45</v>
      </c>
      <c s="29" t="s">
        <v>86</v>
      </c>
      <c s="29" t="s">
        <v>123</v>
      </c>
      <c s="25" t="s">
        <v>47</v>
      </c>
      <c s="30" t="s">
        <v>124</v>
      </c>
      <c s="31" t="s">
        <v>125</v>
      </c>
      <c s="32">
        <v>68.5</v>
      </c>
      <c s="33">
        <v>0</v>
      </c>
      <c s="33">
        <f>ROUND(ROUND(H42,2)*ROUND(G42,3),2)</f>
      </c>
      <c r="O42">
        <f>(I42*21)/100</f>
      </c>
      <c t="s">
        <v>23</v>
      </c>
    </row>
    <row r="43" spans="1:5" ht="25.5">
      <c r="A43" s="34" t="s">
        <v>50</v>
      </c>
      <c r="E43" s="35" t="s">
        <v>126</v>
      </c>
    </row>
    <row r="44" spans="1:5" ht="25.5">
      <c r="A44" s="36" t="s">
        <v>52</v>
      </c>
      <c r="E44" s="37" t="s">
        <v>127</v>
      </c>
    </row>
    <row r="45" spans="1:5" ht="63.75">
      <c r="A45" t="s">
        <v>54</v>
      </c>
      <c r="E45" s="35" t="s">
        <v>115</v>
      </c>
    </row>
    <row r="46" spans="1:16" ht="12.75">
      <c r="A46" s="25" t="s">
        <v>45</v>
      </c>
      <c s="29" t="s">
        <v>128</v>
      </c>
      <c s="29" t="s">
        <v>129</v>
      </c>
      <c s="25" t="s">
        <v>47</v>
      </c>
      <c s="30" t="s">
        <v>130</v>
      </c>
      <c s="31" t="s">
        <v>96</v>
      </c>
      <c s="32">
        <v>607.62</v>
      </c>
      <c s="33">
        <v>0</v>
      </c>
      <c s="33">
        <f>ROUND(ROUND(H46,2)*ROUND(G46,3),2)</f>
      </c>
      <c r="O46">
        <f>(I46*21)/100</f>
      </c>
      <c t="s">
        <v>23</v>
      </c>
    </row>
    <row r="47" spans="1:5" ht="25.5">
      <c r="A47" s="34" t="s">
        <v>50</v>
      </c>
      <c r="E47" s="35" t="s">
        <v>131</v>
      </c>
    </row>
    <row r="48" spans="1:5" ht="25.5">
      <c r="A48" s="36" t="s">
        <v>52</v>
      </c>
      <c r="E48" s="37" t="s">
        <v>132</v>
      </c>
    </row>
    <row r="49" spans="1:5" ht="63.75">
      <c r="A49" t="s">
        <v>54</v>
      </c>
      <c r="E49" s="35" t="s">
        <v>115</v>
      </c>
    </row>
    <row r="50" spans="1:16" ht="12.75">
      <c r="A50" s="25" t="s">
        <v>45</v>
      </c>
      <c s="29" t="s">
        <v>133</v>
      </c>
      <c s="29" t="s">
        <v>134</v>
      </c>
      <c s="25" t="s">
        <v>47</v>
      </c>
      <c s="30" t="s">
        <v>135</v>
      </c>
      <c s="31" t="s">
        <v>125</v>
      </c>
      <c s="32">
        <v>805.5</v>
      </c>
      <c s="33">
        <v>0</v>
      </c>
      <c s="33">
        <f>ROUND(ROUND(H50,2)*ROUND(G50,3),2)</f>
      </c>
      <c r="O50">
        <f>(I50*21)/100</f>
      </c>
      <c t="s">
        <v>23</v>
      </c>
    </row>
    <row r="51" spans="1:5" ht="25.5">
      <c r="A51" s="34" t="s">
        <v>50</v>
      </c>
      <c r="E51" s="35" t="s">
        <v>136</v>
      </c>
    </row>
    <row r="52" spans="1:5" ht="51">
      <c r="A52" s="36" t="s">
        <v>52</v>
      </c>
      <c r="E52" s="37" t="s">
        <v>137</v>
      </c>
    </row>
    <row r="53" spans="1:5" ht="25.5">
      <c r="A53" t="s">
        <v>54</v>
      </c>
      <c r="E53" s="35" t="s">
        <v>138</v>
      </c>
    </row>
    <row r="54" spans="1:16" ht="12.75">
      <c r="A54" s="25" t="s">
        <v>45</v>
      </c>
      <c s="29" t="s">
        <v>139</v>
      </c>
      <c s="29" t="s">
        <v>140</v>
      </c>
      <c s="25" t="s">
        <v>47</v>
      </c>
      <c s="30" t="s">
        <v>141</v>
      </c>
      <c s="31" t="s">
        <v>96</v>
      </c>
      <c s="32">
        <v>81</v>
      </c>
      <c s="33">
        <v>0</v>
      </c>
      <c s="33">
        <f>ROUND(ROUND(H54,2)*ROUND(G54,3),2)</f>
      </c>
      <c r="O54">
        <f>(I54*21)/100</f>
      </c>
      <c t="s">
        <v>23</v>
      </c>
    </row>
    <row r="55" spans="1:5" ht="25.5">
      <c r="A55" s="34" t="s">
        <v>50</v>
      </c>
      <c r="E55" s="35" t="s">
        <v>142</v>
      </c>
    </row>
    <row r="56" spans="1:5" ht="25.5">
      <c r="A56" s="36" t="s">
        <v>52</v>
      </c>
      <c r="E56" s="37" t="s">
        <v>143</v>
      </c>
    </row>
    <row r="57" spans="1:5" ht="38.25">
      <c r="A57" t="s">
        <v>54</v>
      </c>
      <c r="E57" s="35" t="s">
        <v>144</v>
      </c>
    </row>
    <row r="58" spans="1:16" ht="12.75">
      <c r="A58" s="25" t="s">
        <v>45</v>
      </c>
      <c s="29" t="s">
        <v>145</v>
      </c>
      <c s="29" t="s">
        <v>146</v>
      </c>
      <c s="25" t="s">
        <v>47</v>
      </c>
      <c s="30" t="s">
        <v>147</v>
      </c>
      <c s="31" t="s">
        <v>96</v>
      </c>
      <c s="32">
        <v>271.5</v>
      </c>
      <c s="33">
        <v>0</v>
      </c>
      <c s="33">
        <f>ROUND(ROUND(H58,2)*ROUND(G58,3),2)</f>
      </c>
      <c r="O58">
        <f>(I58*21)/100</f>
      </c>
      <c t="s">
        <v>23</v>
      </c>
    </row>
    <row r="59" spans="1:5" ht="25.5">
      <c r="A59" s="34" t="s">
        <v>50</v>
      </c>
      <c r="E59" s="35" t="s">
        <v>148</v>
      </c>
    </row>
    <row r="60" spans="1:5" ht="51">
      <c r="A60" s="36" t="s">
        <v>52</v>
      </c>
      <c r="E60" s="37" t="s">
        <v>149</v>
      </c>
    </row>
    <row r="61" spans="1:5" ht="369.75">
      <c r="A61" t="s">
        <v>54</v>
      </c>
      <c r="E61" s="35" t="s">
        <v>150</v>
      </c>
    </row>
    <row r="62" spans="1:16" ht="12.75">
      <c r="A62" s="25" t="s">
        <v>45</v>
      </c>
      <c s="29" t="s">
        <v>151</v>
      </c>
      <c s="29" t="s">
        <v>152</v>
      </c>
      <c s="25" t="s">
        <v>47</v>
      </c>
      <c s="30" t="s">
        <v>153</v>
      </c>
      <c s="31" t="s">
        <v>96</v>
      </c>
      <c s="32">
        <v>86.4</v>
      </c>
      <c s="33">
        <v>0</v>
      </c>
      <c s="33">
        <f>ROUND(ROUND(H62,2)*ROUND(G62,3),2)</f>
      </c>
      <c r="O62">
        <f>(I62*21)/100</f>
      </c>
      <c t="s">
        <v>23</v>
      </c>
    </row>
    <row r="63" spans="1:5" ht="25.5">
      <c r="A63" s="34" t="s">
        <v>50</v>
      </c>
      <c r="E63" s="35" t="s">
        <v>154</v>
      </c>
    </row>
    <row r="64" spans="1:5" ht="51">
      <c r="A64" s="36" t="s">
        <v>52</v>
      </c>
      <c r="E64" s="37" t="s">
        <v>155</v>
      </c>
    </row>
    <row r="65" spans="1:5" ht="63.75">
      <c r="A65" t="s">
        <v>54</v>
      </c>
      <c r="E65" s="35" t="s">
        <v>156</v>
      </c>
    </row>
    <row r="66" spans="1:16" ht="12.75">
      <c r="A66" s="25" t="s">
        <v>45</v>
      </c>
      <c s="29" t="s">
        <v>157</v>
      </c>
      <c s="29" t="s">
        <v>158</v>
      </c>
      <c s="25" t="s">
        <v>47</v>
      </c>
      <c s="30" t="s">
        <v>159</v>
      </c>
      <c s="31" t="s">
        <v>125</v>
      </c>
      <c s="32">
        <v>8.5</v>
      </c>
      <c s="33">
        <v>0</v>
      </c>
      <c s="33">
        <f>ROUND(ROUND(H66,2)*ROUND(G66,3),2)</f>
      </c>
      <c r="O66">
        <f>(I66*21)/100</f>
      </c>
      <c t="s">
        <v>23</v>
      </c>
    </row>
    <row r="67" spans="1:5" ht="12.75">
      <c r="A67" s="34" t="s">
        <v>50</v>
      </c>
      <c r="E67" s="35" t="s">
        <v>160</v>
      </c>
    </row>
    <row r="68" spans="1:5" ht="25.5">
      <c r="A68" s="36" t="s">
        <v>52</v>
      </c>
      <c r="E68" s="37" t="s">
        <v>161</v>
      </c>
    </row>
    <row r="69" spans="1:5" ht="63.75">
      <c r="A69" t="s">
        <v>54</v>
      </c>
      <c r="E69" s="35" t="s">
        <v>156</v>
      </c>
    </row>
    <row r="70" spans="1:16" ht="12.75">
      <c r="A70" s="25" t="s">
        <v>45</v>
      </c>
      <c s="29" t="s">
        <v>162</v>
      </c>
      <c s="29" t="s">
        <v>163</v>
      </c>
      <c s="25" t="s">
        <v>47</v>
      </c>
      <c s="30" t="s">
        <v>164</v>
      </c>
      <c s="31" t="s">
        <v>125</v>
      </c>
      <c s="32">
        <v>4</v>
      </c>
      <c s="33">
        <v>0</v>
      </c>
      <c s="33">
        <f>ROUND(ROUND(H70,2)*ROUND(G70,3),2)</f>
      </c>
      <c r="O70">
        <f>(I70*21)/100</f>
      </c>
      <c t="s">
        <v>23</v>
      </c>
    </row>
    <row r="71" spans="1:5" ht="12.75">
      <c r="A71" s="34" t="s">
        <v>50</v>
      </c>
      <c r="E71" s="35" t="s">
        <v>160</v>
      </c>
    </row>
    <row r="72" spans="1:5" ht="25.5">
      <c r="A72" s="36" t="s">
        <v>52</v>
      </c>
      <c r="E72" s="37" t="s">
        <v>165</v>
      </c>
    </row>
    <row r="73" spans="1:5" ht="63.75">
      <c r="A73" t="s">
        <v>54</v>
      </c>
      <c r="E73" s="35" t="s">
        <v>156</v>
      </c>
    </row>
    <row r="74" spans="1:16" ht="12.75">
      <c r="A74" s="25" t="s">
        <v>45</v>
      </c>
      <c s="29" t="s">
        <v>166</v>
      </c>
      <c s="29" t="s">
        <v>167</v>
      </c>
      <c s="25" t="s">
        <v>47</v>
      </c>
      <c s="30" t="s">
        <v>168</v>
      </c>
      <c s="31" t="s">
        <v>125</v>
      </c>
      <c s="32">
        <v>21</v>
      </c>
      <c s="33">
        <v>0</v>
      </c>
      <c s="33">
        <f>ROUND(ROUND(H74,2)*ROUND(G74,3),2)</f>
      </c>
      <c r="O74">
        <f>(I74*21)/100</f>
      </c>
      <c t="s">
        <v>23</v>
      </c>
    </row>
    <row r="75" spans="1:5" ht="12.75">
      <c r="A75" s="34" t="s">
        <v>50</v>
      </c>
      <c r="E75" s="35" t="s">
        <v>160</v>
      </c>
    </row>
    <row r="76" spans="1:5" ht="25.5">
      <c r="A76" s="36" t="s">
        <v>52</v>
      </c>
      <c r="E76" s="37" t="s">
        <v>169</v>
      </c>
    </row>
    <row r="77" spans="1:5" ht="63.75">
      <c r="A77" t="s">
        <v>54</v>
      </c>
      <c r="E77" s="35" t="s">
        <v>156</v>
      </c>
    </row>
    <row r="78" spans="1:16" ht="12.75">
      <c r="A78" s="25" t="s">
        <v>45</v>
      </c>
      <c s="29" t="s">
        <v>170</v>
      </c>
      <c s="29" t="s">
        <v>171</v>
      </c>
      <c s="25" t="s">
        <v>29</v>
      </c>
      <c s="30" t="s">
        <v>172</v>
      </c>
      <c s="31" t="s">
        <v>125</v>
      </c>
      <c s="32">
        <v>6.5</v>
      </c>
      <c s="33">
        <v>0</v>
      </c>
      <c s="33">
        <f>ROUND(ROUND(H78,2)*ROUND(G78,3),2)</f>
      </c>
      <c r="O78">
        <f>(I78*21)/100</f>
      </c>
      <c t="s">
        <v>23</v>
      </c>
    </row>
    <row r="79" spans="1:5" ht="12.75">
      <c r="A79" s="34" t="s">
        <v>50</v>
      </c>
      <c r="E79" s="35" t="s">
        <v>160</v>
      </c>
    </row>
    <row r="80" spans="1:5" ht="25.5">
      <c r="A80" s="36" t="s">
        <v>52</v>
      </c>
      <c r="E80" s="37" t="s">
        <v>173</v>
      </c>
    </row>
    <row r="81" spans="1:5" ht="63.75">
      <c r="A81" t="s">
        <v>54</v>
      </c>
      <c r="E81" s="35" t="s">
        <v>156</v>
      </c>
    </row>
    <row r="82" spans="1:16" ht="12.75">
      <c r="A82" s="25" t="s">
        <v>45</v>
      </c>
      <c s="29" t="s">
        <v>174</v>
      </c>
      <c s="29" t="s">
        <v>171</v>
      </c>
      <c s="25" t="s">
        <v>23</v>
      </c>
      <c s="30" t="s">
        <v>172</v>
      </c>
      <c s="31" t="s">
        <v>125</v>
      </c>
      <c s="32">
        <v>112</v>
      </c>
      <c s="33">
        <v>0</v>
      </c>
      <c s="33">
        <f>ROUND(ROUND(H82,2)*ROUND(G82,3),2)</f>
      </c>
      <c r="O82">
        <f>(I82*21)/100</f>
      </c>
      <c t="s">
        <v>23</v>
      </c>
    </row>
    <row r="83" spans="1:5" ht="12.75">
      <c r="A83" s="34" t="s">
        <v>50</v>
      </c>
      <c r="E83" s="35" t="s">
        <v>160</v>
      </c>
    </row>
    <row r="84" spans="1:5" ht="25.5">
      <c r="A84" s="36" t="s">
        <v>52</v>
      </c>
      <c r="E84" s="37" t="s">
        <v>175</v>
      </c>
    </row>
    <row r="85" spans="1:5" ht="63.75">
      <c r="A85" t="s">
        <v>54</v>
      </c>
      <c r="E85" s="35" t="s">
        <v>156</v>
      </c>
    </row>
    <row r="86" spans="1:16" ht="12.75">
      <c r="A86" s="25" t="s">
        <v>45</v>
      </c>
      <c s="29" t="s">
        <v>176</v>
      </c>
      <c s="29" t="s">
        <v>177</v>
      </c>
      <c s="25" t="s">
        <v>47</v>
      </c>
      <c s="30" t="s">
        <v>178</v>
      </c>
      <c s="31" t="s">
        <v>96</v>
      </c>
      <c s="32">
        <v>4.503</v>
      </c>
      <c s="33">
        <v>0</v>
      </c>
      <c s="33">
        <f>ROUND(ROUND(H86,2)*ROUND(G86,3),2)</f>
      </c>
      <c r="O86">
        <f>(I86*21)/100</f>
      </c>
      <c t="s">
        <v>23</v>
      </c>
    </row>
    <row r="87" spans="1:5" ht="25.5">
      <c r="A87" s="34" t="s">
        <v>50</v>
      </c>
      <c r="E87" s="35" t="s">
        <v>179</v>
      </c>
    </row>
    <row r="88" spans="1:5" ht="38.25">
      <c r="A88" s="36" t="s">
        <v>52</v>
      </c>
      <c r="E88" s="37" t="s">
        <v>180</v>
      </c>
    </row>
    <row r="89" spans="1:5" ht="318.75">
      <c r="A89" t="s">
        <v>54</v>
      </c>
      <c r="E89" s="35" t="s">
        <v>181</v>
      </c>
    </row>
    <row r="90" spans="1:16" ht="12.75">
      <c r="A90" s="25" t="s">
        <v>45</v>
      </c>
      <c s="29" t="s">
        <v>182</v>
      </c>
      <c s="29" t="s">
        <v>183</v>
      </c>
      <c s="25" t="s">
        <v>47</v>
      </c>
      <c s="30" t="s">
        <v>184</v>
      </c>
      <c s="31" t="s">
        <v>96</v>
      </c>
      <c s="32">
        <v>16.8</v>
      </c>
      <c s="33">
        <v>0</v>
      </c>
      <c s="33">
        <f>ROUND(ROUND(H90,2)*ROUND(G90,3),2)</f>
      </c>
      <c r="O90">
        <f>(I90*21)/100</f>
      </c>
      <c t="s">
        <v>23</v>
      </c>
    </row>
    <row r="91" spans="1:5" ht="25.5">
      <c r="A91" s="34" t="s">
        <v>50</v>
      </c>
      <c r="E91" s="35" t="s">
        <v>185</v>
      </c>
    </row>
    <row r="92" spans="1:5" ht="25.5">
      <c r="A92" s="36" t="s">
        <v>52</v>
      </c>
      <c r="E92" s="37" t="s">
        <v>186</v>
      </c>
    </row>
    <row r="93" spans="1:5" ht="318.75">
      <c r="A93" t="s">
        <v>54</v>
      </c>
      <c r="E93" s="35" t="s">
        <v>181</v>
      </c>
    </row>
    <row r="94" spans="1:16" ht="12.75">
      <c r="A94" s="25" t="s">
        <v>45</v>
      </c>
      <c s="29" t="s">
        <v>187</v>
      </c>
      <c s="29" t="s">
        <v>183</v>
      </c>
      <c s="25" t="s">
        <v>23</v>
      </c>
      <c s="30" t="s">
        <v>184</v>
      </c>
      <c s="31" t="s">
        <v>96</v>
      </c>
      <c s="32">
        <v>6</v>
      </c>
      <c s="33">
        <v>0</v>
      </c>
      <c s="33">
        <f>ROUND(ROUND(H94,2)*ROUND(G94,3),2)</f>
      </c>
      <c r="O94">
        <f>(I94*0)/100</f>
      </c>
      <c t="s">
        <v>27</v>
      </c>
    </row>
    <row r="95" spans="1:5" ht="25.5">
      <c r="A95" s="34" t="s">
        <v>50</v>
      </c>
      <c r="E95" s="35" t="s">
        <v>188</v>
      </c>
    </row>
    <row r="96" spans="1:5" ht="25.5">
      <c r="A96" s="36" t="s">
        <v>52</v>
      </c>
      <c r="E96" s="37" t="s">
        <v>189</v>
      </c>
    </row>
    <row r="97" spans="1:5" ht="318.75">
      <c r="A97" t="s">
        <v>54</v>
      </c>
      <c r="E97" s="35" t="s">
        <v>181</v>
      </c>
    </row>
    <row r="98" spans="1:16" ht="12.75">
      <c r="A98" s="25" t="s">
        <v>45</v>
      </c>
      <c s="29" t="s">
        <v>190</v>
      </c>
      <c s="29" t="s">
        <v>191</v>
      </c>
      <c s="25" t="s">
        <v>47</v>
      </c>
      <c s="30" t="s">
        <v>192</v>
      </c>
      <c s="31" t="s">
        <v>96</v>
      </c>
      <c s="32">
        <v>250</v>
      </c>
      <c s="33">
        <v>0</v>
      </c>
      <c s="33">
        <f>ROUND(ROUND(H98,2)*ROUND(G98,3),2)</f>
      </c>
      <c r="O98">
        <f>(I98*21)/100</f>
      </c>
      <c t="s">
        <v>23</v>
      </c>
    </row>
    <row r="99" spans="1:5" ht="25.5">
      <c r="A99" s="34" t="s">
        <v>50</v>
      </c>
      <c r="E99" s="35" t="s">
        <v>193</v>
      </c>
    </row>
    <row r="100" spans="1:5" ht="38.25">
      <c r="A100" s="36" t="s">
        <v>52</v>
      </c>
      <c r="E100" s="37" t="s">
        <v>194</v>
      </c>
    </row>
    <row r="101" spans="1:5" ht="280.5">
      <c r="A101" t="s">
        <v>54</v>
      </c>
      <c r="E101" s="35" t="s">
        <v>195</v>
      </c>
    </row>
    <row r="102" spans="1:16" ht="12.75">
      <c r="A102" s="25" t="s">
        <v>45</v>
      </c>
      <c s="29" t="s">
        <v>196</v>
      </c>
      <c s="29" t="s">
        <v>197</v>
      </c>
      <c s="25" t="s">
        <v>47</v>
      </c>
      <c s="30" t="s">
        <v>198</v>
      </c>
      <c s="31" t="s">
        <v>96</v>
      </c>
      <c s="32">
        <v>4.503</v>
      </c>
      <c s="33">
        <v>0</v>
      </c>
      <c s="33">
        <f>ROUND(ROUND(H102,2)*ROUND(G102,3),2)</f>
      </c>
      <c r="O102">
        <f>(I102*21)/100</f>
      </c>
      <c t="s">
        <v>23</v>
      </c>
    </row>
    <row r="103" spans="1:5" ht="12.75">
      <c r="A103" s="34" t="s">
        <v>50</v>
      </c>
      <c r="E103" s="35" t="s">
        <v>199</v>
      </c>
    </row>
    <row r="104" spans="1:5" ht="38.25">
      <c r="A104" s="36" t="s">
        <v>52</v>
      </c>
      <c r="E104" s="37" t="s">
        <v>180</v>
      </c>
    </row>
    <row r="105" spans="1:5" ht="229.5">
      <c r="A105" t="s">
        <v>54</v>
      </c>
      <c r="E105" s="35" t="s">
        <v>200</v>
      </c>
    </row>
    <row r="106" spans="1:16" ht="12.75">
      <c r="A106" s="25" t="s">
        <v>45</v>
      </c>
      <c s="29" t="s">
        <v>201</v>
      </c>
      <c s="29" t="s">
        <v>202</v>
      </c>
      <c s="25" t="s">
        <v>47</v>
      </c>
      <c s="30" t="s">
        <v>203</v>
      </c>
      <c s="31" t="s">
        <v>96</v>
      </c>
      <c s="32">
        <v>6</v>
      </c>
      <c s="33">
        <v>0</v>
      </c>
      <c s="33">
        <f>ROUND(ROUND(H106,2)*ROUND(G106,3),2)</f>
      </c>
      <c r="O106">
        <f>(I106*0)/100</f>
      </c>
      <c t="s">
        <v>27</v>
      </c>
    </row>
    <row r="107" spans="1:5" ht="12.75">
      <c r="A107" s="34" t="s">
        <v>50</v>
      </c>
      <c r="E107" s="35" t="s">
        <v>204</v>
      </c>
    </row>
    <row r="108" spans="1:5" ht="25.5">
      <c r="A108" s="36" t="s">
        <v>52</v>
      </c>
      <c r="E108" s="37" t="s">
        <v>205</v>
      </c>
    </row>
    <row r="109" spans="1:5" ht="293.25">
      <c r="A109" t="s">
        <v>54</v>
      </c>
      <c r="E109" s="35" t="s">
        <v>206</v>
      </c>
    </row>
    <row r="110" spans="1:16" ht="12.75">
      <c r="A110" s="25" t="s">
        <v>45</v>
      </c>
      <c s="29" t="s">
        <v>207</v>
      </c>
      <c s="29" t="s">
        <v>208</v>
      </c>
      <c s="25" t="s">
        <v>29</v>
      </c>
      <c s="30" t="s">
        <v>209</v>
      </c>
      <c s="31" t="s">
        <v>210</v>
      </c>
      <c s="32">
        <v>690</v>
      </c>
      <c s="33">
        <v>0</v>
      </c>
      <c s="33">
        <f>ROUND(ROUND(H110,2)*ROUND(G110,3),2)</f>
      </c>
      <c r="O110">
        <f>(I110*21)/100</f>
      </c>
      <c t="s">
        <v>23</v>
      </c>
    </row>
    <row r="111" spans="1:5" ht="38.25">
      <c r="A111" s="34" t="s">
        <v>50</v>
      </c>
      <c r="E111" s="35" t="s">
        <v>211</v>
      </c>
    </row>
    <row r="112" spans="1:5" ht="25.5">
      <c r="A112" s="36" t="s">
        <v>52</v>
      </c>
      <c r="E112" s="37" t="s">
        <v>212</v>
      </c>
    </row>
    <row r="113" spans="1:5" ht="25.5">
      <c r="A113" t="s">
        <v>54</v>
      </c>
      <c r="E113" s="35" t="s">
        <v>213</v>
      </c>
    </row>
    <row r="114" spans="1:16" ht="12.75">
      <c r="A114" s="25" t="s">
        <v>45</v>
      </c>
      <c s="29" t="s">
        <v>214</v>
      </c>
      <c s="29" t="s">
        <v>208</v>
      </c>
      <c s="25" t="s">
        <v>23</v>
      </c>
      <c s="30" t="s">
        <v>209</v>
      </c>
      <c s="31" t="s">
        <v>210</v>
      </c>
      <c s="32">
        <v>1322</v>
      </c>
      <c s="33">
        <v>0</v>
      </c>
      <c s="33">
        <f>ROUND(ROUND(H114,2)*ROUND(G114,3),2)</f>
      </c>
      <c r="O114">
        <f>(I114*21)/100</f>
      </c>
      <c t="s">
        <v>23</v>
      </c>
    </row>
    <row r="115" spans="1:5" ht="63.75">
      <c r="A115" s="34" t="s">
        <v>50</v>
      </c>
      <c r="E115" s="35" t="s">
        <v>215</v>
      </c>
    </row>
    <row r="116" spans="1:5" ht="25.5">
      <c r="A116" s="36" t="s">
        <v>52</v>
      </c>
      <c r="E116" s="37" t="s">
        <v>216</v>
      </c>
    </row>
    <row r="117" spans="1:5" ht="25.5">
      <c r="A117" t="s">
        <v>54</v>
      </c>
      <c r="E117" s="35" t="s">
        <v>213</v>
      </c>
    </row>
    <row r="118" spans="1:16" ht="12.75">
      <c r="A118" s="25" t="s">
        <v>45</v>
      </c>
      <c s="29" t="s">
        <v>217</v>
      </c>
      <c s="29" t="s">
        <v>218</v>
      </c>
      <c s="25" t="s">
        <v>47</v>
      </c>
      <c s="30" t="s">
        <v>219</v>
      </c>
      <c s="31" t="s">
        <v>210</v>
      </c>
      <c s="32">
        <v>858</v>
      </c>
      <c s="33">
        <v>0</v>
      </c>
      <c s="33">
        <f>ROUND(ROUND(H118,2)*ROUND(G118,3),2)</f>
      </c>
      <c r="O118">
        <f>(I118*21)/100</f>
      </c>
      <c t="s">
        <v>23</v>
      </c>
    </row>
    <row r="119" spans="1:5" ht="12.75">
      <c r="A119" s="34" t="s">
        <v>50</v>
      </c>
      <c r="E119" s="35" t="s">
        <v>220</v>
      </c>
    </row>
    <row r="120" spans="1:5" ht="76.5">
      <c r="A120" s="36" t="s">
        <v>52</v>
      </c>
      <c r="E120" s="37" t="s">
        <v>221</v>
      </c>
    </row>
    <row r="121" spans="1:5" ht="38.25">
      <c r="A121" t="s">
        <v>54</v>
      </c>
      <c r="E121" s="35" t="s">
        <v>222</v>
      </c>
    </row>
    <row r="122" spans="1:16" ht="12.75">
      <c r="A122" s="25" t="s">
        <v>45</v>
      </c>
      <c s="29" t="s">
        <v>223</v>
      </c>
      <c s="29" t="s">
        <v>224</v>
      </c>
      <c s="25" t="s">
        <v>47</v>
      </c>
      <c s="30" t="s">
        <v>225</v>
      </c>
      <c s="31" t="s">
        <v>210</v>
      </c>
      <c s="32">
        <v>858</v>
      </c>
      <c s="33">
        <v>0</v>
      </c>
      <c s="33">
        <f>ROUND(ROUND(H122,2)*ROUND(G122,3),2)</f>
      </c>
      <c r="O122">
        <f>(I122*21)/100</f>
      </c>
      <c t="s">
        <v>23</v>
      </c>
    </row>
    <row r="123" spans="1:5" ht="12.75">
      <c r="A123" s="34" t="s">
        <v>50</v>
      </c>
      <c r="E123" s="35" t="s">
        <v>226</v>
      </c>
    </row>
    <row r="124" spans="1:5" ht="25.5">
      <c r="A124" s="36" t="s">
        <v>52</v>
      </c>
      <c r="E124" s="37" t="s">
        <v>227</v>
      </c>
    </row>
    <row r="125" spans="1:5" ht="25.5">
      <c r="A125" t="s">
        <v>54</v>
      </c>
      <c r="E125" s="35" t="s">
        <v>228</v>
      </c>
    </row>
    <row r="126" spans="1:16" ht="12.75">
      <c r="A126" s="25" t="s">
        <v>45</v>
      </c>
      <c s="29" t="s">
        <v>229</v>
      </c>
      <c s="29" t="s">
        <v>230</v>
      </c>
      <c s="25" t="s">
        <v>47</v>
      </c>
      <c s="30" t="s">
        <v>231</v>
      </c>
      <c s="31" t="s">
        <v>210</v>
      </c>
      <c s="32">
        <v>858</v>
      </c>
      <c s="33">
        <v>0</v>
      </c>
      <c s="33">
        <f>ROUND(ROUND(H126,2)*ROUND(G126,3),2)</f>
      </c>
      <c r="O126">
        <f>(I126*21)/100</f>
      </c>
      <c t="s">
        <v>23</v>
      </c>
    </row>
    <row r="127" spans="1:5" ht="12.75">
      <c r="A127" s="34" t="s">
        <v>50</v>
      </c>
      <c r="E127" s="35" t="s">
        <v>232</v>
      </c>
    </row>
    <row r="128" spans="1:5" ht="25.5">
      <c r="A128" s="36" t="s">
        <v>52</v>
      </c>
      <c r="E128" s="37" t="s">
        <v>233</v>
      </c>
    </row>
    <row r="129" spans="1:5" ht="38.25">
      <c r="A129" t="s">
        <v>54</v>
      </c>
      <c r="E129" s="35" t="s">
        <v>234</v>
      </c>
    </row>
    <row r="130" spans="1:18" ht="12.75" customHeight="1">
      <c r="A130" s="6" t="s">
        <v>43</v>
      </c>
      <c s="6"/>
      <c s="40" t="s">
        <v>35</v>
      </c>
      <c s="6"/>
      <c s="27" t="s">
        <v>93</v>
      </c>
      <c s="6"/>
      <c s="6"/>
      <c s="6"/>
      <c s="41">
        <f>0+Q130</f>
      </c>
      <c r="O130">
        <f>0+R130</f>
      </c>
      <c r="Q130">
        <f>0+I131+I135+I139+I143+I147+I151+I155+I159+I163+I167+I171+I175</f>
      </c>
      <c>
        <f>0+O131+O135+O139+O143+O147+O151+O155+O159+O163+O167+O171+O175</f>
      </c>
    </row>
    <row r="131" spans="1:16" ht="12.75">
      <c r="A131" s="25" t="s">
        <v>45</v>
      </c>
      <c s="29" t="s">
        <v>235</v>
      </c>
      <c s="29" t="s">
        <v>236</v>
      </c>
      <c s="25" t="s">
        <v>29</v>
      </c>
      <c s="30" t="s">
        <v>237</v>
      </c>
      <c s="31" t="s">
        <v>96</v>
      </c>
      <c s="32">
        <v>276</v>
      </c>
      <c s="33">
        <v>0</v>
      </c>
      <c s="33">
        <f>ROUND(ROUND(H131,2)*ROUND(G131,3),2)</f>
      </c>
      <c r="O131">
        <f>(I131*21)/100</f>
      </c>
      <c t="s">
        <v>23</v>
      </c>
    </row>
    <row r="132" spans="1:5" ht="25.5">
      <c r="A132" s="34" t="s">
        <v>50</v>
      </c>
      <c r="E132" s="35" t="s">
        <v>238</v>
      </c>
    </row>
    <row r="133" spans="1:5" ht="51">
      <c r="A133" s="36" t="s">
        <v>52</v>
      </c>
      <c r="E133" s="37" t="s">
        <v>239</v>
      </c>
    </row>
    <row r="134" spans="1:5" ht="51">
      <c r="A134" t="s">
        <v>54</v>
      </c>
      <c r="E134" s="35" t="s">
        <v>240</v>
      </c>
    </row>
    <row r="135" spans="1:16" ht="12.75">
      <c r="A135" s="25" t="s">
        <v>45</v>
      </c>
      <c s="29" t="s">
        <v>241</v>
      </c>
      <c s="29" t="s">
        <v>236</v>
      </c>
      <c s="25" t="s">
        <v>23</v>
      </c>
      <c s="30" t="s">
        <v>237</v>
      </c>
      <c s="31" t="s">
        <v>96</v>
      </c>
      <c s="32">
        <v>528.8</v>
      </c>
      <c s="33">
        <v>0</v>
      </c>
      <c s="33">
        <f>ROUND(ROUND(H135,2)*ROUND(G135,3),2)</f>
      </c>
      <c r="O135">
        <f>(I135*21)/100</f>
      </c>
      <c t="s">
        <v>23</v>
      </c>
    </row>
    <row r="136" spans="1:5" ht="51">
      <c r="A136" s="34" t="s">
        <v>50</v>
      </c>
      <c r="E136" s="35" t="s">
        <v>242</v>
      </c>
    </row>
    <row r="137" spans="1:5" ht="25.5">
      <c r="A137" s="36" t="s">
        <v>52</v>
      </c>
      <c r="E137" s="37" t="s">
        <v>243</v>
      </c>
    </row>
    <row r="138" spans="1:5" ht="51">
      <c r="A138" t="s">
        <v>54</v>
      </c>
      <c r="E138" s="35" t="s">
        <v>240</v>
      </c>
    </row>
    <row r="139" spans="1:16" ht="12.75">
      <c r="A139" s="25" t="s">
        <v>45</v>
      </c>
      <c s="29" t="s">
        <v>244</v>
      </c>
      <c s="29" t="s">
        <v>245</v>
      </c>
      <c s="25" t="s">
        <v>47</v>
      </c>
      <c s="30" t="s">
        <v>246</v>
      </c>
      <c s="31" t="s">
        <v>210</v>
      </c>
      <c s="32">
        <v>35</v>
      </c>
      <c s="33">
        <v>0</v>
      </c>
      <c s="33">
        <f>ROUND(ROUND(H139,2)*ROUND(G139,3),2)</f>
      </c>
      <c r="O139">
        <f>(I139*21)/100</f>
      </c>
      <c t="s">
        <v>23</v>
      </c>
    </row>
    <row r="140" spans="1:5" ht="12.75">
      <c r="A140" s="34" t="s">
        <v>50</v>
      </c>
      <c r="E140" s="35" t="s">
        <v>247</v>
      </c>
    </row>
    <row r="141" spans="1:5" ht="51">
      <c r="A141" s="36" t="s">
        <v>52</v>
      </c>
      <c r="E141" s="37" t="s">
        <v>248</v>
      </c>
    </row>
    <row r="142" spans="1:5" ht="102">
      <c r="A142" t="s">
        <v>54</v>
      </c>
      <c r="E142" s="35" t="s">
        <v>249</v>
      </c>
    </row>
    <row r="143" spans="1:16" ht="12.75">
      <c r="A143" s="25" t="s">
        <v>45</v>
      </c>
      <c s="29" t="s">
        <v>250</v>
      </c>
      <c s="29" t="s">
        <v>251</v>
      </c>
      <c s="25" t="s">
        <v>47</v>
      </c>
      <c s="30" t="s">
        <v>252</v>
      </c>
      <c s="31" t="s">
        <v>210</v>
      </c>
      <c s="32">
        <v>4674</v>
      </c>
      <c s="33">
        <v>0</v>
      </c>
      <c s="33">
        <f>ROUND(ROUND(H143,2)*ROUND(G143,3),2)</f>
      </c>
      <c r="O143">
        <f>(I143*21)/100</f>
      </c>
      <c t="s">
        <v>23</v>
      </c>
    </row>
    <row r="144" spans="1:5" ht="25.5">
      <c r="A144" s="34" t="s">
        <v>50</v>
      </c>
      <c r="E144" s="35" t="s">
        <v>253</v>
      </c>
    </row>
    <row r="145" spans="1:5" ht="25.5">
      <c r="A145" s="36" t="s">
        <v>52</v>
      </c>
      <c r="E145" s="37" t="s">
        <v>254</v>
      </c>
    </row>
    <row r="146" spans="1:5" ht="76.5">
      <c r="A146" t="s">
        <v>54</v>
      </c>
      <c r="E146" s="35" t="s">
        <v>255</v>
      </c>
    </row>
    <row r="147" spans="1:16" ht="12.75">
      <c r="A147" s="25" t="s">
        <v>45</v>
      </c>
      <c s="29" t="s">
        <v>256</v>
      </c>
      <c s="29" t="s">
        <v>257</v>
      </c>
      <c s="25" t="s">
        <v>47</v>
      </c>
      <c s="30" t="s">
        <v>258</v>
      </c>
      <c s="31" t="s">
        <v>210</v>
      </c>
      <c s="32">
        <v>243</v>
      </c>
      <c s="33">
        <v>0</v>
      </c>
      <c s="33">
        <f>ROUND(ROUND(H147,2)*ROUND(G147,3),2)</f>
      </c>
      <c r="O147">
        <f>(I147*21)/100</f>
      </c>
      <c t="s">
        <v>23</v>
      </c>
    </row>
    <row r="148" spans="1:5" ht="25.5">
      <c r="A148" s="34" t="s">
        <v>50</v>
      </c>
      <c r="E148" s="35" t="s">
        <v>259</v>
      </c>
    </row>
    <row r="149" spans="1:5" ht="63.75">
      <c r="A149" s="36" t="s">
        <v>52</v>
      </c>
      <c r="E149" s="37" t="s">
        <v>260</v>
      </c>
    </row>
    <row r="150" spans="1:5" ht="102">
      <c r="A150" t="s">
        <v>54</v>
      </c>
      <c r="E150" s="35" t="s">
        <v>249</v>
      </c>
    </row>
    <row r="151" spans="1:16" ht="12.75">
      <c r="A151" s="25" t="s">
        <v>45</v>
      </c>
      <c s="29" t="s">
        <v>261</v>
      </c>
      <c s="29" t="s">
        <v>262</v>
      </c>
      <c s="25" t="s">
        <v>47</v>
      </c>
      <c s="30" t="s">
        <v>263</v>
      </c>
      <c s="31" t="s">
        <v>210</v>
      </c>
      <c s="32">
        <v>4674</v>
      </c>
      <c s="33">
        <v>0</v>
      </c>
      <c s="33">
        <f>ROUND(ROUND(H151,2)*ROUND(G151,3),2)</f>
      </c>
      <c r="O151">
        <f>(I151*21)/100</f>
      </c>
      <c t="s">
        <v>23</v>
      </c>
    </row>
    <row r="152" spans="1:5" ht="12.75">
      <c r="A152" s="34" t="s">
        <v>50</v>
      </c>
      <c r="E152" s="35" t="s">
        <v>264</v>
      </c>
    </row>
    <row r="153" spans="1:5" ht="51">
      <c r="A153" s="36" t="s">
        <v>52</v>
      </c>
      <c r="E153" s="37" t="s">
        <v>265</v>
      </c>
    </row>
    <row r="154" spans="1:5" ht="51">
      <c r="A154" t="s">
        <v>54</v>
      </c>
      <c r="E154" s="35" t="s">
        <v>266</v>
      </c>
    </row>
    <row r="155" spans="1:16" ht="12.75">
      <c r="A155" s="25" t="s">
        <v>45</v>
      </c>
      <c s="29" t="s">
        <v>267</v>
      </c>
      <c s="29" t="s">
        <v>268</v>
      </c>
      <c s="25" t="s">
        <v>29</v>
      </c>
      <c s="30" t="s">
        <v>269</v>
      </c>
      <c s="31" t="s">
        <v>210</v>
      </c>
      <c s="32">
        <v>4674</v>
      </c>
      <c s="33">
        <v>0</v>
      </c>
      <c s="33">
        <f>ROUND(ROUND(H155,2)*ROUND(G155,3),2)</f>
      </c>
      <c r="O155">
        <f>(I155*21)/100</f>
      </c>
      <c t="s">
        <v>23</v>
      </c>
    </row>
    <row r="156" spans="1:5" ht="12.75">
      <c r="A156" s="34" t="s">
        <v>50</v>
      </c>
      <c r="E156" s="35" t="s">
        <v>270</v>
      </c>
    </row>
    <row r="157" spans="1:5" ht="51">
      <c r="A157" s="36" t="s">
        <v>52</v>
      </c>
      <c r="E157" s="37" t="s">
        <v>271</v>
      </c>
    </row>
    <row r="158" spans="1:5" ht="51">
      <c r="A158" t="s">
        <v>54</v>
      </c>
      <c r="E158" s="35" t="s">
        <v>266</v>
      </c>
    </row>
    <row r="159" spans="1:16" ht="12.75">
      <c r="A159" s="25" t="s">
        <v>45</v>
      </c>
      <c s="29" t="s">
        <v>272</v>
      </c>
      <c s="29" t="s">
        <v>268</v>
      </c>
      <c s="25" t="s">
        <v>23</v>
      </c>
      <c s="30" t="s">
        <v>269</v>
      </c>
      <c s="31" t="s">
        <v>210</v>
      </c>
      <c s="32">
        <v>4538</v>
      </c>
      <c s="33">
        <v>0</v>
      </c>
      <c s="33">
        <f>ROUND(ROUND(H159,2)*ROUND(G159,3),2)</f>
      </c>
      <c r="O159">
        <f>(I159*21)/100</f>
      </c>
      <c t="s">
        <v>23</v>
      </c>
    </row>
    <row r="160" spans="1:5" ht="12.75">
      <c r="A160" s="34" t="s">
        <v>50</v>
      </c>
      <c r="E160" s="35" t="s">
        <v>273</v>
      </c>
    </row>
    <row r="161" spans="1:5" ht="51">
      <c r="A161" s="36" t="s">
        <v>52</v>
      </c>
      <c r="E161" s="37" t="s">
        <v>274</v>
      </c>
    </row>
    <row r="162" spans="1:5" ht="51">
      <c r="A162" t="s">
        <v>54</v>
      </c>
      <c r="E162" s="35" t="s">
        <v>266</v>
      </c>
    </row>
    <row r="163" spans="1:16" ht="12.75">
      <c r="A163" s="25" t="s">
        <v>45</v>
      </c>
      <c s="29" t="s">
        <v>275</v>
      </c>
      <c s="29" t="s">
        <v>276</v>
      </c>
      <c s="25" t="s">
        <v>47</v>
      </c>
      <c s="30" t="s">
        <v>277</v>
      </c>
      <c s="31" t="s">
        <v>210</v>
      </c>
      <c s="32">
        <v>4406</v>
      </c>
      <c s="33">
        <v>0</v>
      </c>
      <c s="33">
        <f>ROUND(ROUND(H163,2)*ROUND(G163,3),2)</f>
      </c>
      <c r="O163">
        <f>(I163*21)/100</f>
      </c>
      <c t="s">
        <v>23</v>
      </c>
    </row>
    <row r="164" spans="1:5" ht="12.75">
      <c r="A164" s="34" t="s">
        <v>50</v>
      </c>
      <c r="E164" s="35" t="s">
        <v>278</v>
      </c>
    </row>
    <row r="165" spans="1:5" ht="51">
      <c r="A165" s="36" t="s">
        <v>52</v>
      </c>
      <c r="E165" s="37" t="s">
        <v>279</v>
      </c>
    </row>
    <row r="166" spans="1:5" ht="140.25">
      <c r="A166" t="s">
        <v>54</v>
      </c>
      <c r="E166" s="35" t="s">
        <v>280</v>
      </c>
    </row>
    <row r="167" spans="1:16" ht="12.75">
      <c r="A167" s="25" t="s">
        <v>45</v>
      </c>
      <c s="29" t="s">
        <v>281</v>
      </c>
      <c s="29" t="s">
        <v>282</v>
      </c>
      <c s="25" t="s">
        <v>47</v>
      </c>
      <c s="30" t="s">
        <v>283</v>
      </c>
      <c s="31" t="s">
        <v>210</v>
      </c>
      <c s="32">
        <v>4538</v>
      </c>
      <c s="33">
        <v>0</v>
      </c>
      <c s="33">
        <f>ROUND(ROUND(H167,2)*ROUND(G167,3),2)</f>
      </c>
      <c r="O167">
        <f>(I167*21)/100</f>
      </c>
      <c t="s">
        <v>23</v>
      </c>
    </row>
    <row r="168" spans="1:5" ht="12.75">
      <c r="A168" s="34" t="s">
        <v>50</v>
      </c>
      <c r="E168" s="35" t="s">
        <v>284</v>
      </c>
    </row>
    <row r="169" spans="1:5" ht="51">
      <c r="A169" s="36" t="s">
        <v>52</v>
      </c>
      <c r="E169" s="37" t="s">
        <v>285</v>
      </c>
    </row>
    <row r="170" spans="1:5" ht="140.25">
      <c r="A170" t="s">
        <v>54</v>
      </c>
      <c r="E170" s="35" t="s">
        <v>280</v>
      </c>
    </row>
    <row r="171" spans="1:16" ht="12.75">
      <c r="A171" s="25" t="s">
        <v>45</v>
      </c>
      <c s="29" t="s">
        <v>286</v>
      </c>
      <c s="29" t="s">
        <v>287</v>
      </c>
      <c s="25" t="s">
        <v>47</v>
      </c>
      <c s="30" t="s">
        <v>288</v>
      </c>
      <c s="31" t="s">
        <v>210</v>
      </c>
      <c s="32">
        <v>4674</v>
      </c>
      <c s="33">
        <v>0</v>
      </c>
      <c s="33">
        <f>ROUND(ROUND(H171,2)*ROUND(G171,3),2)</f>
      </c>
      <c r="O171">
        <f>(I171*21)/100</f>
      </c>
      <c t="s">
        <v>23</v>
      </c>
    </row>
    <row r="172" spans="1:5" ht="12.75">
      <c r="A172" s="34" t="s">
        <v>50</v>
      </c>
      <c r="E172" s="35" t="s">
        <v>289</v>
      </c>
    </row>
    <row r="173" spans="1:5" ht="51">
      <c r="A173" s="36" t="s">
        <v>52</v>
      </c>
      <c r="E173" s="37" t="s">
        <v>265</v>
      </c>
    </row>
    <row r="174" spans="1:5" ht="140.25">
      <c r="A174" t="s">
        <v>54</v>
      </c>
      <c r="E174" s="35" t="s">
        <v>280</v>
      </c>
    </row>
    <row r="175" spans="1:16" ht="12.75">
      <c r="A175" s="25" t="s">
        <v>45</v>
      </c>
      <c s="29" t="s">
        <v>290</v>
      </c>
      <c s="29" t="s">
        <v>291</v>
      </c>
      <c s="25" t="s">
        <v>47</v>
      </c>
      <c s="30" t="s">
        <v>292</v>
      </c>
      <c s="31" t="s">
        <v>210</v>
      </c>
      <c s="32">
        <v>4674</v>
      </c>
      <c s="33">
        <v>0</v>
      </c>
      <c s="33">
        <f>ROUND(ROUND(H175,2)*ROUND(G175,3),2)</f>
      </c>
      <c r="O175">
        <f>(I175*21)/100</f>
      </c>
      <c t="s">
        <v>23</v>
      </c>
    </row>
    <row r="176" spans="1:5" ht="12.75">
      <c r="A176" s="34" t="s">
        <v>50</v>
      </c>
      <c r="E176" s="35" t="s">
        <v>293</v>
      </c>
    </row>
    <row r="177" spans="1:5" ht="51">
      <c r="A177" s="36" t="s">
        <v>52</v>
      </c>
      <c r="E177" s="37" t="s">
        <v>265</v>
      </c>
    </row>
    <row r="178" spans="1:5" ht="25.5">
      <c r="A178" t="s">
        <v>54</v>
      </c>
      <c r="E178" s="35" t="s">
        <v>294</v>
      </c>
    </row>
    <row r="179" spans="1:18" ht="12.75" customHeight="1">
      <c r="A179" s="6" t="s">
        <v>43</v>
      </c>
      <c s="6"/>
      <c s="40" t="s">
        <v>70</v>
      </c>
      <c s="6"/>
      <c s="27" t="s">
        <v>295</v>
      </c>
      <c s="6"/>
      <c s="6"/>
      <c s="6"/>
      <c s="41">
        <f>0+Q179</f>
      </c>
      <c r="O179">
        <f>0+R179</f>
      </c>
      <c r="Q179">
        <f>0+I180+I184+I188+I192+I196+I200+I204+I208+I212</f>
      </c>
      <c>
        <f>0+O180+O184+O188+O192+O196+O200+O204+O208+O212</f>
      </c>
    </row>
    <row r="180" spans="1:16" ht="12.75">
      <c r="A180" s="25" t="s">
        <v>45</v>
      </c>
      <c s="29" t="s">
        <v>296</v>
      </c>
      <c s="29" t="s">
        <v>297</v>
      </c>
      <c s="25" t="s">
        <v>47</v>
      </c>
      <c s="30" t="s">
        <v>298</v>
      </c>
      <c s="31" t="s">
        <v>125</v>
      </c>
      <c s="32">
        <v>4.5</v>
      </c>
      <c s="33">
        <v>0</v>
      </c>
      <c s="33">
        <f>ROUND(ROUND(H180,2)*ROUND(G180,3),2)</f>
      </c>
      <c r="O180">
        <f>(I180*21)/100</f>
      </c>
      <c t="s">
        <v>23</v>
      </c>
    </row>
    <row r="181" spans="1:5" ht="25.5">
      <c r="A181" s="34" t="s">
        <v>50</v>
      </c>
      <c r="E181" s="35" t="s">
        <v>299</v>
      </c>
    </row>
    <row r="182" spans="1:5" ht="25.5">
      <c r="A182" s="36" t="s">
        <v>52</v>
      </c>
      <c r="E182" s="37" t="s">
        <v>300</v>
      </c>
    </row>
    <row r="183" spans="1:5" ht="255">
      <c r="A183" t="s">
        <v>54</v>
      </c>
      <c r="E183" s="35" t="s">
        <v>301</v>
      </c>
    </row>
    <row r="184" spans="1:16" ht="12.75">
      <c r="A184" s="25" t="s">
        <v>45</v>
      </c>
      <c s="29" t="s">
        <v>302</v>
      </c>
      <c s="29" t="s">
        <v>303</v>
      </c>
      <c s="25" t="s">
        <v>47</v>
      </c>
      <c s="30" t="s">
        <v>304</v>
      </c>
      <c s="31" t="s">
        <v>125</v>
      </c>
      <c s="32">
        <v>11</v>
      </c>
      <c s="33">
        <v>0</v>
      </c>
      <c s="33">
        <f>ROUND(ROUND(H184,2)*ROUND(G184,3),2)</f>
      </c>
      <c r="O184">
        <f>(I184*21)/100</f>
      </c>
      <c t="s">
        <v>23</v>
      </c>
    </row>
    <row r="185" spans="1:5" ht="25.5">
      <c r="A185" s="34" t="s">
        <v>50</v>
      </c>
      <c r="E185" s="35" t="s">
        <v>299</v>
      </c>
    </row>
    <row r="186" spans="1:5" ht="25.5">
      <c r="A186" s="36" t="s">
        <v>52</v>
      </c>
      <c r="E186" s="37" t="s">
        <v>305</v>
      </c>
    </row>
    <row r="187" spans="1:5" ht="255">
      <c r="A187" t="s">
        <v>54</v>
      </c>
      <c r="E187" s="35" t="s">
        <v>301</v>
      </c>
    </row>
    <row r="188" spans="1:16" ht="12.75">
      <c r="A188" s="25" t="s">
        <v>45</v>
      </c>
      <c s="29" t="s">
        <v>306</v>
      </c>
      <c s="29" t="s">
        <v>307</v>
      </c>
      <c s="25" t="s">
        <v>47</v>
      </c>
      <c s="30" t="s">
        <v>308</v>
      </c>
      <c s="31" t="s">
        <v>125</v>
      </c>
      <c s="32">
        <v>10</v>
      </c>
      <c s="33">
        <v>0</v>
      </c>
      <c s="33">
        <f>ROUND(ROUND(H188,2)*ROUND(G188,3),2)</f>
      </c>
      <c r="O188">
        <f>(I188*21)/100</f>
      </c>
      <c t="s">
        <v>23</v>
      </c>
    </row>
    <row r="189" spans="1:5" ht="25.5">
      <c r="A189" s="34" t="s">
        <v>50</v>
      </c>
      <c r="E189" s="35" t="s">
        <v>299</v>
      </c>
    </row>
    <row r="190" spans="1:5" ht="25.5">
      <c r="A190" s="36" t="s">
        <v>52</v>
      </c>
      <c r="E190" s="37" t="s">
        <v>309</v>
      </c>
    </row>
    <row r="191" spans="1:5" ht="255">
      <c r="A191" t="s">
        <v>54</v>
      </c>
      <c r="E191" s="35" t="s">
        <v>301</v>
      </c>
    </row>
    <row r="192" spans="1:16" ht="12.75">
      <c r="A192" s="25" t="s">
        <v>45</v>
      </c>
      <c s="29" t="s">
        <v>310</v>
      </c>
      <c s="29" t="s">
        <v>311</v>
      </c>
      <c s="25" t="s">
        <v>47</v>
      </c>
      <c s="30" t="s">
        <v>312</v>
      </c>
      <c s="31" t="s">
        <v>125</v>
      </c>
      <c s="32">
        <v>3</v>
      </c>
      <c s="33">
        <v>0</v>
      </c>
      <c s="33">
        <f>ROUND(ROUND(H192,2)*ROUND(G192,3),2)</f>
      </c>
      <c r="O192">
        <f>(I192*21)/100</f>
      </c>
      <c t="s">
        <v>23</v>
      </c>
    </row>
    <row r="193" spans="1:5" ht="25.5">
      <c r="A193" s="34" t="s">
        <v>50</v>
      </c>
      <c r="E193" s="35" t="s">
        <v>313</v>
      </c>
    </row>
    <row r="194" spans="1:5" ht="25.5">
      <c r="A194" s="36" t="s">
        <v>52</v>
      </c>
      <c r="E194" s="37" t="s">
        <v>314</v>
      </c>
    </row>
    <row r="195" spans="1:5" ht="267.75">
      <c r="A195" t="s">
        <v>54</v>
      </c>
      <c r="E195" s="35" t="s">
        <v>315</v>
      </c>
    </row>
    <row r="196" spans="1:16" ht="12.75">
      <c r="A196" s="25" t="s">
        <v>45</v>
      </c>
      <c s="29" t="s">
        <v>316</v>
      </c>
      <c s="29" t="s">
        <v>317</v>
      </c>
      <c s="25" t="s">
        <v>47</v>
      </c>
      <c s="30" t="s">
        <v>318</v>
      </c>
      <c s="31" t="s">
        <v>125</v>
      </c>
      <c s="32">
        <v>5</v>
      </c>
      <c s="33">
        <v>0</v>
      </c>
      <c s="33">
        <f>ROUND(ROUND(H196,2)*ROUND(G196,3),2)</f>
      </c>
      <c r="O196">
        <f>(I196*0)/100</f>
      </c>
      <c t="s">
        <v>27</v>
      </c>
    </row>
    <row r="197" spans="1:5" ht="25.5">
      <c r="A197" s="34" t="s">
        <v>50</v>
      </c>
      <c r="E197" s="35" t="s">
        <v>319</v>
      </c>
    </row>
    <row r="198" spans="1:5" ht="25.5">
      <c r="A198" s="36" t="s">
        <v>52</v>
      </c>
      <c r="E198" s="37" t="s">
        <v>320</v>
      </c>
    </row>
    <row r="199" spans="1:5" ht="255">
      <c r="A199" t="s">
        <v>54</v>
      </c>
      <c r="E199" s="35" t="s">
        <v>301</v>
      </c>
    </row>
    <row r="200" spans="1:16" ht="12.75">
      <c r="A200" s="25" t="s">
        <v>45</v>
      </c>
      <c s="29" t="s">
        <v>321</v>
      </c>
      <c s="29" t="s">
        <v>322</v>
      </c>
      <c s="25" t="s">
        <v>47</v>
      </c>
      <c s="30" t="s">
        <v>323</v>
      </c>
      <c s="31" t="s">
        <v>324</v>
      </c>
      <c s="32">
        <v>1</v>
      </c>
      <c s="33">
        <v>0</v>
      </c>
      <c s="33">
        <f>ROUND(ROUND(H200,2)*ROUND(G200,3),2)</f>
      </c>
      <c r="O200">
        <f>(I200*21)/100</f>
      </c>
      <c t="s">
        <v>23</v>
      </c>
    </row>
    <row r="201" spans="1:5" ht="12.75">
      <c r="A201" s="34" t="s">
        <v>50</v>
      </c>
      <c r="E201" s="35" t="s">
        <v>325</v>
      </c>
    </row>
    <row r="202" spans="1:5" ht="25.5">
      <c r="A202" s="36" t="s">
        <v>52</v>
      </c>
      <c r="E202" s="37" t="s">
        <v>326</v>
      </c>
    </row>
    <row r="203" spans="1:5" ht="76.5">
      <c r="A203" t="s">
        <v>54</v>
      </c>
      <c r="E203" s="35" t="s">
        <v>327</v>
      </c>
    </row>
    <row r="204" spans="1:16" ht="12.75">
      <c r="A204" s="25" t="s">
        <v>45</v>
      </c>
      <c s="29" t="s">
        <v>328</v>
      </c>
      <c s="29" t="s">
        <v>329</v>
      </c>
      <c s="25" t="s">
        <v>47</v>
      </c>
      <c s="30" t="s">
        <v>330</v>
      </c>
      <c s="31" t="s">
        <v>324</v>
      </c>
      <c s="32">
        <v>2</v>
      </c>
      <c s="33">
        <v>0</v>
      </c>
      <c s="33">
        <f>ROUND(ROUND(H204,2)*ROUND(G204,3),2)</f>
      </c>
      <c r="O204">
        <f>(I204*21)/100</f>
      </c>
      <c t="s">
        <v>23</v>
      </c>
    </row>
    <row r="205" spans="1:5" ht="38.25">
      <c r="A205" s="34" t="s">
        <v>50</v>
      </c>
      <c r="E205" s="35" t="s">
        <v>331</v>
      </c>
    </row>
    <row r="206" spans="1:5" ht="25.5">
      <c r="A206" s="36" t="s">
        <v>52</v>
      </c>
      <c r="E206" s="37" t="s">
        <v>332</v>
      </c>
    </row>
    <row r="207" spans="1:5" ht="25.5">
      <c r="A207" t="s">
        <v>54</v>
      </c>
      <c r="E207" s="35" t="s">
        <v>333</v>
      </c>
    </row>
    <row r="208" spans="1:16" ht="12.75">
      <c r="A208" s="25" t="s">
        <v>45</v>
      </c>
      <c s="29" t="s">
        <v>334</v>
      </c>
      <c s="29" t="s">
        <v>335</v>
      </c>
      <c s="25" t="s">
        <v>47</v>
      </c>
      <c s="30" t="s">
        <v>336</v>
      </c>
      <c s="31" t="s">
        <v>324</v>
      </c>
      <c s="32">
        <v>1</v>
      </c>
      <c s="33">
        <v>0</v>
      </c>
      <c s="33">
        <f>ROUND(ROUND(H208,2)*ROUND(G208,3),2)</f>
      </c>
      <c r="O208">
        <f>(I208*21)/100</f>
      </c>
      <c t="s">
        <v>23</v>
      </c>
    </row>
    <row r="209" spans="1:5" ht="38.25">
      <c r="A209" s="34" t="s">
        <v>50</v>
      </c>
      <c r="E209" s="35" t="s">
        <v>331</v>
      </c>
    </row>
    <row r="210" spans="1:5" ht="25.5">
      <c r="A210" s="36" t="s">
        <v>52</v>
      </c>
      <c r="E210" s="37" t="s">
        <v>337</v>
      </c>
    </row>
    <row r="211" spans="1:5" ht="25.5">
      <c r="A211" t="s">
        <v>54</v>
      </c>
      <c r="E211" s="35" t="s">
        <v>338</v>
      </c>
    </row>
    <row r="212" spans="1:16" ht="12.75">
      <c r="A212" s="25" t="s">
        <v>45</v>
      </c>
      <c s="29" t="s">
        <v>339</v>
      </c>
      <c s="29" t="s">
        <v>340</v>
      </c>
      <c s="25" t="s">
        <v>47</v>
      </c>
      <c s="30" t="s">
        <v>341</v>
      </c>
      <c s="31" t="s">
        <v>96</v>
      </c>
      <c s="32">
        <v>7.08</v>
      </c>
      <c s="33">
        <v>0</v>
      </c>
      <c s="33">
        <f>ROUND(ROUND(H212,2)*ROUND(G212,3),2)</f>
      </c>
      <c r="O212">
        <f>(I212*21)/100</f>
      </c>
      <c t="s">
        <v>23</v>
      </c>
    </row>
    <row r="213" spans="1:5" ht="25.5">
      <c r="A213" s="34" t="s">
        <v>50</v>
      </c>
      <c r="E213" s="35" t="s">
        <v>342</v>
      </c>
    </row>
    <row r="214" spans="1:5" ht="38.25">
      <c r="A214" s="36" t="s">
        <v>52</v>
      </c>
      <c r="E214" s="37" t="s">
        <v>343</v>
      </c>
    </row>
    <row r="215" spans="1:5" ht="369.75">
      <c r="A215" t="s">
        <v>54</v>
      </c>
      <c r="E215" s="35" t="s">
        <v>344</v>
      </c>
    </row>
    <row r="216" spans="1:18" ht="12.75" customHeight="1">
      <c r="A216" s="6" t="s">
        <v>43</v>
      </c>
      <c s="6"/>
      <c s="40" t="s">
        <v>40</v>
      </c>
      <c s="6"/>
      <c s="27" t="s">
        <v>345</v>
      </c>
      <c s="6"/>
      <c s="6"/>
      <c s="6"/>
      <c s="41">
        <f>0+Q216</f>
      </c>
      <c r="O216">
        <f>0+R216</f>
      </c>
      <c r="Q216">
        <f>0+I217+I221+I225+I229+I233+I237+I241+I245+I249+I253+I257+I261+I265+I269+I273+I277+I281+I285+I289</f>
      </c>
      <c>
        <f>0+O217+O221+O225+O229+O233+O237+O241+O245+O249+O253+O257+O261+O265+O269+O273+O277+O281+O285+O289</f>
      </c>
    </row>
    <row r="217" spans="1:16" ht="12.75">
      <c r="A217" s="25" t="s">
        <v>45</v>
      </c>
      <c s="29" t="s">
        <v>346</v>
      </c>
      <c s="29" t="s">
        <v>347</v>
      </c>
      <c s="25" t="s">
        <v>47</v>
      </c>
      <c s="30" t="s">
        <v>348</v>
      </c>
      <c s="31" t="s">
        <v>324</v>
      </c>
      <c s="32">
        <v>4</v>
      </c>
      <c s="33">
        <v>0</v>
      </c>
      <c s="33">
        <f>ROUND(ROUND(H217,2)*ROUND(G217,3),2)</f>
      </c>
      <c r="O217">
        <f>(I217*21)/100</f>
      </c>
      <c t="s">
        <v>23</v>
      </c>
    </row>
    <row r="218" spans="1:5" ht="25.5">
      <c r="A218" s="34" t="s">
        <v>50</v>
      </c>
      <c r="E218" s="35" t="s">
        <v>349</v>
      </c>
    </row>
    <row r="219" spans="1:5" ht="25.5">
      <c r="A219" s="36" t="s">
        <v>52</v>
      </c>
      <c r="E219" s="37" t="s">
        <v>350</v>
      </c>
    </row>
    <row r="220" spans="1:5" ht="51">
      <c r="A220" t="s">
        <v>54</v>
      </c>
      <c r="E220" s="35" t="s">
        <v>351</v>
      </c>
    </row>
    <row r="221" spans="1:16" ht="25.5">
      <c r="A221" s="25" t="s">
        <v>45</v>
      </c>
      <c s="29" t="s">
        <v>352</v>
      </c>
      <c s="29" t="s">
        <v>353</v>
      </c>
      <c s="25" t="s">
        <v>47</v>
      </c>
      <c s="30" t="s">
        <v>354</v>
      </c>
      <c s="31" t="s">
        <v>324</v>
      </c>
      <c s="32">
        <v>36</v>
      </c>
      <c s="33">
        <v>0</v>
      </c>
      <c s="33">
        <f>ROUND(ROUND(H221,2)*ROUND(G221,3),2)</f>
      </c>
      <c r="O221">
        <f>(I221*21)/100</f>
      </c>
      <c t="s">
        <v>23</v>
      </c>
    </row>
    <row r="222" spans="1:5" ht="12.75">
      <c r="A222" s="34" t="s">
        <v>50</v>
      </c>
      <c r="E222" s="35" t="s">
        <v>355</v>
      </c>
    </row>
    <row r="223" spans="1:5" ht="25.5">
      <c r="A223" s="36" t="s">
        <v>52</v>
      </c>
      <c r="E223" s="37" t="s">
        <v>356</v>
      </c>
    </row>
    <row r="224" spans="1:5" ht="25.5">
      <c r="A224" t="s">
        <v>54</v>
      </c>
      <c r="E224" s="35" t="s">
        <v>357</v>
      </c>
    </row>
    <row r="225" spans="1:16" ht="12.75">
      <c r="A225" s="25" t="s">
        <v>45</v>
      </c>
      <c s="29" t="s">
        <v>358</v>
      </c>
      <c s="29" t="s">
        <v>359</v>
      </c>
      <c s="25" t="s">
        <v>47</v>
      </c>
      <c s="30" t="s">
        <v>360</v>
      </c>
      <c s="31" t="s">
        <v>324</v>
      </c>
      <c s="32">
        <v>33</v>
      </c>
      <c s="33">
        <v>0</v>
      </c>
      <c s="33">
        <f>ROUND(ROUND(H225,2)*ROUND(G225,3),2)</f>
      </c>
      <c r="O225">
        <f>(I225*21)/100</f>
      </c>
      <c t="s">
        <v>23</v>
      </c>
    </row>
    <row r="226" spans="1:5" ht="12.75">
      <c r="A226" s="34" t="s">
        <v>50</v>
      </c>
      <c r="E226" s="35" t="s">
        <v>361</v>
      </c>
    </row>
    <row r="227" spans="1:5" ht="25.5">
      <c r="A227" s="36" t="s">
        <v>52</v>
      </c>
      <c r="E227" s="37" t="s">
        <v>362</v>
      </c>
    </row>
    <row r="228" spans="1:5" ht="38.25">
      <c r="A228" t="s">
        <v>54</v>
      </c>
      <c r="E228" s="35" t="s">
        <v>363</v>
      </c>
    </row>
    <row r="229" spans="1:16" ht="12.75">
      <c r="A229" s="25" t="s">
        <v>45</v>
      </c>
      <c s="29" t="s">
        <v>364</v>
      </c>
      <c s="29" t="s">
        <v>365</v>
      </c>
      <c s="25" t="s">
        <v>47</v>
      </c>
      <c s="30" t="s">
        <v>366</v>
      </c>
      <c s="31" t="s">
        <v>324</v>
      </c>
      <c s="32">
        <v>2</v>
      </c>
      <c s="33">
        <v>0</v>
      </c>
      <c s="33">
        <f>ROUND(ROUND(H229,2)*ROUND(G229,3),2)</f>
      </c>
      <c r="O229">
        <f>(I229*21)/100</f>
      </c>
      <c t="s">
        <v>23</v>
      </c>
    </row>
    <row r="230" spans="1:5" ht="12.75">
      <c r="A230" s="34" t="s">
        <v>50</v>
      </c>
      <c r="E230" s="35" t="s">
        <v>367</v>
      </c>
    </row>
    <row r="231" spans="1:5" ht="25.5">
      <c r="A231" s="36" t="s">
        <v>52</v>
      </c>
      <c r="E231" s="37" t="s">
        <v>332</v>
      </c>
    </row>
    <row r="232" spans="1:5" ht="25.5">
      <c r="A232" t="s">
        <v>54</v>
      </c>
      <c r="E232" s="35" t="s">
        <v>357</v>
      </c>
    </row>
    <row r="233" spans="1:16" ht="12.75">
      <c r="A233" s="25" t="s">
        <v>45</v>
      </c>
      <c s="29" t="s">
        <v>368</v>
      </c>
      <c s="29" t="s">
        <v>369</v>
      </c>
      <c s="25" t="s">
        <v>47</v>
      </c>
      <c s="30" t="s">
        <v>370</v>
      </c>
      <c s="31" t="s">
        <v>324</v>
      </c>
      <c s="32">
        <v>2</v>
      </c>
      <c s="33">
        <v>0</v>
      </c>
      <c s="33">
        <f>ROUND(ROUND(H233,2)*ROUND(G233,3),2)</f>
      </c>
      <c r="O233">
        <f>(I233*21)/100</f>
      </c>
      <c t="s">
        <v>23</v>
      </c>
    </row>
    <row r="234" spans="1:5" ht="12.75">
      <c r="A234" s="34" t="s">
        <v>50</v>
      </c>
      <c r="E234" s="35" t="s">
        <v>361</v>
      </c>
    </row>
    <row r="235" spans="1:5" ht="25.5">
      <c r="A235" s="36" t="s">
        <v>52</v>
      </c>
      <c r="E235" s="37" t="s">
        <v>332</v>
      </c>
    </row>
    <row r="236" spans="1:5" ht="25.5">
      <c r="A236" t="s">
        <v>54</v>
      </c>
      <c r="E236" s="35" t="s">
        <v>371</v>
      </c>
    </row>
    <row r="237" spans="1:16" ht="12.75">
      <c r="A237" s="25" t="s">
        <v>45</v>
      </c>
      <c s="29" t="s">
        <v>372</v>
      </c>
      <c s="29" t="s">
        <v>373</v>
      </c>
      <c s="25" t="s">
        <v>47</v>
      </c>
      <c s="30" t="s">
        <v>374</v>
      </c>
      <c s="31" t="s">
        <v>324</v>
      </c>
      <c s="32">
        <v>24</v>
      </c>
      <c s="33">
        <v>0</v>
      </c>
      <c s="33">
        <f>ROUND(ROUND(H237,2)*ROUND(G237,3),2)</f>
      </c>
      <c r="O237">
        <f>(I237*21)/100</f>
      </c>
      <c t="s">
        <v>23</v>
      </c>
    </row>
    <row r="238" spans="1:5" ht="12.75">
      <c r="A238" s="34" t="s">
        <v>50</v>
      </c>
      <c r="E238" s="35" t="s">
        <v>361</v>
      </c>
    </row>
    <row r="239" spans="1:5" ht="25.5">
      <c r="A239" s="36" t="s">
        <v>52</v>
      </c>
      <c r="E239" s="37" t="s">
        <v>375</v>
      </c>
    </row>
    <row r="240" spans="1:5" ht="25.5">
      <c r="A240" t="s">
        <v>54</v>
      </c>
      <c r="E240" s="35" t="s">
        <v>371</v>
      </c>
    </row>
    <row r="241" spans="1:16" ht="25.5">
      <c r="A241" s="25" t="s">
        <v>45</v>
      </c>
      <c s="29" t="s">
        <v>376</v>
      </c>
      <c s="29" t="s">
        <v>377</v>
      </c>
      <c s="25" t="s">
        <v>47</v>
      </c>
      <c s="30" t="s">
        <v>378</v>
      </c>
      <c s="31" t="s">
        <v>324</v>
      </c>
      <c s="32">
        <v>26</v>
      </c>
      <c s="33">
        <v>0</v>
      </c>
      <c s="33">
        <f>ROUND(ROUND(H241,2)*ROUND(G241,3),2)</f>
      </c>
      <c r="O241">
        <f>(I241*21)/100</f>
      </c>
      <c t="s">
        <v>23</v>
      </c>
    </row>
    <row r="242" spans="1:5" ht="12.75">
      <c r="A242" s="34" t="s">
        <v>50</v>
      </c>
      <c r="E242" s="35" t="s">
        <v>47</v>
      </c>
    </row>
    <row r="243" spans="1:5" ht="25.5">
      <c r="A243" s="36" t="s">
        <v>52</v>
      </c>
      <c r="E243" s="37" t="s">
        <v>379</v>
      </c>
    </row>
    <row r="244" spans="1:5" ht="25.5">
      <c r="A244" t="s">
        <v>54</v>
      </c>
      <c r="E244" s="35" t="s">
        <v>380</v>
      </c>
    </row>
    <row r="245" spans="1:16" ht="25.5">
      <c r="A245" s="25" t="s">
        <v>45</v>
      </c>
      <c s="29" t="s">
        <v>381</v>
      </c>
      <c s="29" t="s">
        <v>382</v>
      </c>
      <c s="25" t="s">
        <v>47</v>
      </c>
      <c s="30" t="s">
        <v>383</v>
      </c>
      <c s="31" t="s">
        <v>210</v>
      </c>
      <c s="32">
        <v>210</v>
      </c>
      <c s="33">
        <v>0</v>
      </c>
      <c s="33">
        <f>ROUND(ROUND(H245,2)*ROUND(G245,3),2)</f>
      </c>
      <c r="O245">
        <f>(I245*21)/100</f>
      </c>
      <c t="s">
        <v>23</v>
      </c>
    </row>
    <row r="246" spans="1:5" ht="12.75">
      <c r="A246" s="34" t="s">
        <v>50</v>
      </c>
      <c r="E246" s="35" t="s">
        <v>384</v>
      </c>
    </row>
    <row r="247" spans="1:5" ht="25.5">
      <c r="A247" s="36" t="s">
        <v>52</v>
      </c>
      <c r="E247" s="37" t="s">
        <v>385</v>
      </c>
    </row>
    <row r="248" spans="1:5" ht="38.25">
      <c r="A248" t="s">
        <v>54</v>
      </c>
      <c r="E248" s="35" t="s">
        <v>386</v>
      </c>
    </row>
    <row r="249" spans="1:16" ht="25.5">
      <c r="A249" s="25" t="s">
        <v>45</v>
      </c>
      <c s="29" t="s">
        <v>387</v>
      </c>
      <c s="29" t="s">
        <v>388</v>
      </c>
      <c s="25" t="s">
        <v>47</v>
      </c>
      <c s="30" t="s">
        <v>389</v>
      </c>
      <c s="31" t="s">
        <v>210</v>
      </c>
      <c s="32">
        <v>210</v>
      </c>
      <c s="33">
        <v>0</v>
      </c>
      <c s="33">
        <f>ROUND(ROUND(H249,2)*ROUND(G249,3),2)</f>
      </c>
      <c r="O249">
        <f>(I249*21)/100</f>
      </c>
      <c t="s">
        <v>23</v>
      </c>
    </row>
    <row r="250" spans="1:5" ht="12.75">
      <c r="A250" s="34" t="s">
        <v>50</v>
      </c>
      <c r="E250" s="35" t="s">
        <v>384</v>
      </c>
    </row>
    <row r="251" spans="1:5" ht="25.5">
      <c r="A251" s="36" t="s">
        <v>52</v>
      </c>
      <c r="E251" s="37" t="s">
        <v>390</v>
      </c>
    </row>
    <row r="252" spans="1:5" ht="38.25">
      <c r="A252" t="s">
        <v>54</v>
      </c>
      <c r="E252" s="35" t="s">
        <v>386</v>
      </c>
    </row>
    <row r="253" spans="1:16" ht="12.75">
      <c r="A253" s="25" t="s">
        <v>45</v>
      </c>
      <c s="29" t="s">
        <v>391</v>
      </c>
      <c s="29" t="s">
        <v>392</v>
      </c>
      <c s="25" t="s">
        <v>47</v>
      </c>
      <c s="30" t="s">
        <v>393</v>
      </c>
      <c s="31" t="s">
        <v>125</v>
      </c>
      <c s="32">
        <v>68.5</v>
      </c>
      <c s="33">
        <v>0</v>
      </c>
      <c s="33">
        <f>ROUND(ROUND(H253,2)*ROUND(G253,3),2)</f>
      </c>
      <c r="O253">
        <f>(I253*21)/100</f>
      </c>
      <c t="s">
        <v>23</v>
      </c>
    </row>
    <row r="254" spans="1:5" ht="25.5">
      <c r="A254" s="34" t="s">
        <v>50</v>
      </c>
      <c r="E254" s="35" t="s">
        <v>394</v>
      </c>
    </row>
    <row r="255" spans="1:5" ht="25.5">
      <c r="A255" s="36" t="s">
        <v>52</v>
      </c>
      <c r="E255" s="37" t="s">
        <v>127</v>
      </c>
    </row>
    <row r="256" spans="1:5" ht="51">
      <c r="A256" t="s">
        <v>54</v>
      </c>
      <c r="E256" s="35" t="s">
        <v>395</v>
      </c>
    </row>
    <row r="257" spans="1:16" ht="12.75">
      <c r="A257" s="25" t="s">
        <v>45</v>
      </c>
      <c s="29" t="s">
        <v>396</v>
      </c>
      <c s="29" t="s">
        <v>397</v>
      </c>
      <c s="25" t="s">
        <v>47</v>
      </c>
      <c s="30" t="s">
        <v>398</v>
      </c>
      <c s="31" t="s">
        <v>125</v>
      </c>
      <c s="32">
        <v>98</v>
      </c>
      <c s="33">
        <v>0</v>
      </c>
      <c s="33">
        <f>ROUND(ROUND(H257,2)*ROUND(G257,3),2)</f>
      </c>
      <c r="O257">
        <f>(I257*21)/100</f>
      </c>
      <c t="s">
        <v>23</v>
      </c>
    </row>
    <row r="258" spans="1:5" ht="25.5">
      <c r="A258" s="34" t="s">
        <v>50</v>
      </c>
      <c r="E258" s="35" t="s">
        <v>399</v>
      </c>
    </row>
    <row r="259" spans="1:5" ht="25.5">
      <c r="A259" s="36" t="s">
        <v>52</v>
      </c>
      <c r="E259" s="37" t="s">
        <v>400</v>
      </c>
    </row>
    <row r="260" spans="1:5" ht="51">
      <c r="A260" t="s">
        <v>54</v>
      </c>
      <c r="E260" s="35" t="s">
        <v>401</v>
      </c>
    </row>
    <row r="261" spans="1:16" ht="12.75">
      <c r="A261" s="25" t="s">
        <v>45</v>
      </c>
      <c s="29" t="s">
        <v>402</v>
      </c>
      <c s="29" t="s">
        <v>403</v>
      </c>
      <c s="25" t="s">
        <v>47</v>
      </c>
      <c s="30" t="s">
        <v>404</v>
      </c>
      <c s="31" t="s">
        <v>324</v>
      </c>
      <c s="32">
        <v>4</v>
      </c>
      <c s="33">
        <v>0</v>
      </c>
      <c s="33">
        <f>ROUND(ROUND(H261,2)*ROUND(G261,3),2)</f>
      </c>
      <c r="O261">
        <f>(I261*21)/100</f>
      </c>
      <c t="s">
        <v>23</v>
      </c>
    </row>
    <row r="262" spans="1:5" ht="51">
      <c r="A262" s="34" t="s">
        <v>50</v>
      </c>
      <c r="E262" s="35" t="s">
        <v>405</v>
      </c>
    </row>
    <row r="263" spans="1:5" ht="25.5">
      <c r="A263" s="36" t="s">
        <v>52</v>
      </c>
      <c r="E263" s="37" t="s">
        <v>406</v>
      </c>
    </row>
    <row r="264" spans="1:5" ht="63.75">
      <c r="A264" t="s">
        <v>54</v>
      </c>
      <c r="E264" s="35" t="s">
        <v>407</v>
      </c>
    </row>
    <row r="265" spans="1:16" ht="12.75">
      <c r="A265" s="25" t="s">
        <v>45</v>
      </c>
      <c s="29" t="s">
        <v>408</v>
      </c>
      <c s="29" t="s">
        <v>409</v>
      </c>
      <c s="25" t="s">
        <v>47</v>
      </c>
      <c s="30" t="s">
        <v>410</v>
      </c>
      <c s="31" t="s">
        <v>324</v>
      </c>
      <c s="32">
        <v>2</v>
      </c>
      <c s="33">
        <v>0</v>
      </c>
      <c s="33">
        <f>ROUND(ROUND(H265,2)*ROUND(G265,3),2)</f>
      </c>
      <c r="O265">
        <f>(I265*21)/100</f>
      </c>
      <c t="s">
        <v>23</v>
      </c>
    </row>
    <row r="266" spans="1:5" ht="51">
      <c r="A266" s="34" t="s">
        <v>50</v>
      </c>
      <c r="E266" s="35" t="s">
        <v>405</v>
      </c>
    </row>
    <row r="267" spans="1:5" ht="25.5">
      <c r="A267" s="36" t="s">
        <v>52</v>
      </c>
      <c r="E267" s="37" t="s">
        <v>411</v>
      </c>
    </row>
    <row r="268" spans="1:5" ht="63.75">
      <c r="A268" t="s">
        <v>54</v>
      </c>
      <c r="E268" s="35" t="s">
        <v>407</v>
      </c>
    </row>
    <row r="269" spans="1:16" ht="12.75">
      <c r="A269" s="25" t="s">
        <v>45</v>
      </c>
      <c s="29" t="s">
        <v>412</v>
      </c>
      <c s="29" t="s">
        <v>413</v>
      </c>
      <c s="25" t="s">
        <v>47</v>
      </c>
      <c s="30" t="s">
        <v>414</v>
      </c>
      <c s="31" t="s">
        <v>324</v>
      </c>
      <c s="32">
        <v>4</v>
      </c>
      <c s="33">
        <v>0</v>
      </c>
      <c s="33">
        <f>ROUND(ROUND(H269,2)*ROUND(G269,3),2)</f>
      </c>
      <c r="O269">
        <f>(I269*21)/100</f>
      </c>
      <c t="s">
        <v>23</v>
      </c>
    </row>
    <row r="270" spans="1:5" ht="38.25">
      <c r="A270" s="34" t="s">
        <v>50</v>
      </c>
      <c r="E270" s="35" t="s">
        <v>415</v>
      </c>
    </row>
    <row r="271" spans="1:5" ht="25.5">
      <c r="A271" s="36" t="s">
        <v>52</v>
      </c>
      <c r="E271" s="37" t="s">
        <v>406</v>
      </c>
    </row>
    <row r="272" spans="1:5" ht="63.75">
      <c r="A272" t="s">
        <v>54</v>
      </c>
      <c r="E272" s="35" t="s">
        <v>407</v>
      </c>
    </row>
    <row r="273" spans="1:16" ht="12.75">
      <c r="A273" s="25" t="s">
        <v>45</v>
      </c>
      <c s="29" t="s">
        <v>416</v>
      </c>
      <c s="29" t="s">
        <v>417</v>
      </c>
      <c s="25" t="s">
        <v>47</v>
      </c>
      <c s="30" t="s">
        <v>418</v>
      </c>
      <c s="31" t="s">
        <v>125</v>
      </c>
      <c s="32">
        <v>805.5</v>
      </c>
      <c s="33">
        <v>0</v>
      </c>
      <c s="33">
        <f>ROUND(ROUND(H273,2)*ROUND(G273,3),2)</f>
      </c>
      <c r="O273">
        <f>(I273*21)/100</f>
      </c>
      <c t="s">
        <v>23</v>
      </c>
    </row>
    <row r="274" spans="1:5" ht="12.75">
      <c r="A274" s="34" t="s">
        <v>50</v>
      </c>
      <c r="E274" s="35" t="s">
        <v>419</v>
      </c>
    </row>
    <row r="275" spans="1:5" ht="51">
      <c r="A275" s="36" t="s">
        <v>52</v>
      </c>
      <c r="E275" s="37" t="s">
        <v>420</v>
      </c>
    </row>
    <row r="276" spans="1:5" ht="38.25">
      <c r="A276" t="s">
        <v>54</v>
      </c>
      <c r="E276" s="35" t="s">
        <v>421</v>
      </c>
    </row>
    <row r="277" spans="1:16" ht="12.75">
      <c r="A277" s="25" t="s">
        <v>45</v>
      </c>
      <c s="29" t="s">
        <v>422</v>
      </c>
      <c s="29" t="s">
        <v>423</v>
      </c>
      <c s="25" t="s">
        <v>47</v>
      </c>
      <c s="30" t="s">
        <v>424</v>
      </c>
      <c s="31" t="s">
        <v>125</v>
      </c>
      <c s="32">
        <v>6.5</v>
      </c>
      <c s="33">
        <v>0</v>
      </c>
      <c s="33">
        <f>ROUND(ROUND(H277,2)*ROUND(G277,3),2)</f>
      </c>
      <c r="O277">
        <f>(I277*21)/100</f>
      </c>
      <c t="s">
        <v>23</v>
      </c>
    </row>
    <row r="278" spans="1:5" ht="38.25">
      <c r="A278" s="34" t="s">
        <v>50</v>
      </c>
      <c r="E278" s="35" t="s">
        <v>331</v>
      </c>
    </row>
    <row r="279" spans="1:5" ht="25.5">
      <c r="A279" s="36" t="s">
        <v>52</v>
      </c>
      <c r="E279" s="37" t="s">
        <v>425</v>
      </c>
    </row>
    <row r="280" spans="1:5" ht="76.5">
      <c r="A280" t="s">
        <v>54</v>
      </c>
      <c r="E280" s="35" t="s">
        <v>426</v>
      </c>
    </row>
    <row r="281" spans="1:16" ht="12.75">
      <c r="A281" s="25" t="s">
        <v>45</v>
      </c>
      <c s="29" t="s">
        <v>427</v>
      </c>
      <c s="29" t="s">
        <v>428</v>
      </c>
      <c s="25" t="s">
        <v>47</v>
      </c>
      <c s="30" t="s">
        <v>429</v>
      </c>
      <c s="31" t="s">
        <v>96</v>
      </c>
      <c s="32">
        <v>10.8</v>
      </c>
      <c s="33">
        <v>0</v>
      </c>
      <c s="33">
        <f>ROUND(ROUND(H281,2)*ROUND(G281,3),2)</f>
      </c>
      <c r="O281">
        <f>(I281*21)/100</f>
      </c>
      <c t="s">
        <v>23</v>
      </c>
    </row>
    <row r="282" spans="1:5" ht="12.75">
      <c r="A282" s="34" t="s">
        <v>50</v>
      </c>
      <c r="E282" s="35" t="s">
        <v>430</v>
      </c>
    </row>
    <row r="283" spans="1:5" ht="25.5">
      <c r="A283" s="36" t="s">
        <v>52</v>
      </c>
      <c r="E283" s="37" t="s">
        <v>431</v>
      </c>
    </row>
    <row r="284" spans="1:5" ht="102">
      <c r="A284" t="s">
        <v>54</v>
      </c>
      <c r="E284" s="35" t="s">
        <v>432</v>
      </c>
    </row>
    <row r="285" spans="1:16" ht="12.75">
      <c r="A285" s="25" t="s">
        <v>45</v>
      </c>
      <c s="29" t="s">
        <v>433</v>
      </c>
      <c s="29" t="s">
        <v>434</v>
      </c>
      <c s="25" t="s">
        <v>47</v>
      </c>
      <c s="30" t="s">
        <v>435</v>
      </c>
      <c s="31" t="s">
        <v>125</v>
      </c>
      <c s="32">
        <v>8</v>
      </c>
      <c s="33">
        <v>0</v>
      </c>
      <c s="33">
        <f>ROUND(ROUND(H285,2)*ROUND(G285,3),2)</f>
      </c>
      <c r="O285">
        <f>(I285*21)/100</f>
      </c>
      <c t="s">
        <v>23</v>
      </c>
    </row>
    <row r="286" spans="1:5" ht="25.5">
      <c r="A286" s="34" t="s">
        <v>50</v>
      </c>
      <c r="E286" s="35" t="s">
        <v>436</v>
      </c>
    </row>
    <row r="287" spans="1:5" ht="25.5">
      <c r="A287" s="36" t="s">
        <v>52</v>
      </c>
      <c r="E287" s="37" t="s">
        <v>437</v>
      </c>
    </row>
    <row r="288" spans="1:5" ht="76.5">
      <c r="A288" t="s">
        <v>54</v>
      </c>
      <c r="E288" s="35" t="s">
        <v>438</v>
      </c>
    </row>
    <row r="289" spans="1:16" ht="12.75">
      <c r="A289" s="25" t="s">
        <v>45</v>
      </c>
      <c s="29" t="s">
        <v>439</v>
      </c>
      <c s="29" t="s">
        <v>440</v>
      </c>
      <c s="25" t="s">
        <v>47</v>
      </c>
      <c s="30" t="s">
        <v>441</v>
      </c>
      <c s="31" t="s">
        <v>324</v>
      </c>
      <c s="32">
        <v>1</v>
      </c>
      <c s="33">
        <v>0</v>
      </c>
      <c s="33">
        <f>ROUND(ROUND(H289,2)*ROUND(G289,3),2)</f>
      </c>
      <c r="O289">
        <f>(I289*21)/100</f>
      </c>
      <c t="s">
        <v>23</v>
      </c>
    </row>
    <row r="290" spans="1:5" ht="25.5">
      <c r="A290" s="34" t="s">
        <v>50</v>
      </c>
      <c r="E290" s="35" t="s">
        <v>442</v>
      </c>
    </row>
    <row r="291" spans="1:5" ht="25.5">
      <c r="A291" s="36" t="s">
        <v>52</v>
      </c>
      <c r="E291" s="37" t="s">
        <v>443</v>
      </c>
    </row>
    <row r="292" spans="1:5" ht="89.25">
      <c r="A292" t="s">
        <v>54</v>
      </c>
      <c r="E292" s="35" t="s">
        <v>444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0+O8+O17+O26+O51+O56</f>
      </c>
      <c t="s">
        <v>22</v>
      </c>
    </row>
    <row r="3" spans="1:16" ht="15" customHeight="1">
      <c r="A3" t="s">
        <v>12</v>
      </c>
      <c s="12" t="s">
        <v>14</v>
      </c>
      <c s="13" t="s">
        <v>15</v>
      </c>
      <c s="1"/>
      <c s="14" t="s">
        <v>16</v>
      </c>
      <c s="1"/>
      <c s="9"/>
      <c s="8" t="s">
        <v>445</v>
      </c>
      <c s="38">
        <f>0+I8+I17+I26+I51+I56</f>
      </c>
      <c r="O3" t="s">
        <v>19</v>
      </c>
      <c t="s">
        <v>23</v>
      </c>
    </row>
    <row r="4" spans="1:16" ht="15" customHeight="1">
      <c r="A4" t="s">
        <v>17</v>
      </c>
      <c s="16" t="s">
        <v>18</v>
      </c>
      <c s="17" t="s">
        <v>445</v>
      </c>
      <c s="6"/>
      <c s="18" t="s">
        <v>446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23</v>
      </c>
      <c s="29" t="s">
        <v>100</v>
      </c>
      <c s="25" t="s">
        <v>29</v>
      </c>
      <c s="30" t="s">
        <v>101</v>
      </c>
      <c s="31" t="s">
        <v>96</v>
      </c>
      <c s="32">
        <v>13.86</v>
      </c>
      <c s="33">
        <v>0</v>
      </c>
      <c s="33">
        <f>ROUND(ROUND(H9,2)*ROUND(G9,3),2)</f>
      </c>
      <c r="O9">
        <f>(I9*21)/100</f>
      </c>
      <c t="s">
        <v>23</v>
      </c>
    </row>
    <row r="10" spans="1:5" ht="12.75">
      <c r="A10" s="34" t="s">
        <v>50</v>
      </c>
      <c r="E10" s="35" t="s">
        <v>97</v>
      </c>
    </row>
    <row r="11" spans="1:5" ht="25.5">
      <c r="A11" s="36" t="s">
        <v>52</v>
      </c>
      <c r="E11" s="37" t="s">
        <v>447</v>
      </c>
    </row>
    <row r="12" spans="1:5" ht="25.5">
      <c r="A12" t="s">
        <v>54</v>
      </c>
      <c r="E12" s="35" t="s">
        <v>99</v>
      </c>
    </row>
    <row r="13" spans="1:16" ht="12.75">
      <c r="A13" s="25" t="s">
        <v>45</v>
      </c>
      <c s="29" t="s">
        <v>29</v>
      </c>
      <c s="29" t="s">
        <v>100</v>
      </c>
      <c s="25" t="s">
        <v>23</v>
      </c>
      <c s="30" t="s">
        <v>101</v>
      </c>
      <c s="31" t="s">
        <v>96</v>
      </c>
      <c s="32">
        <v>2.891</v>
      </c>
      <c s="33">
        <v>0</v>
      </c>
      <c s="33">
        <f>ROUND(ROUND(H13,2)*ROUND(G13,3),2)</f>
      </c>
      <c r="O13">
        <f>(I13*21)/100</f>
      </c>
      <c t="s">
        <v>23</v>
      </c>
    </row>
    <row r="14" spans="1:5" ht="12.75">
      <c r="A14" s="34" t="s">
        <v>50</v>
      </c>
      <c r="E14" s="35" t="s">
        <v>448</v>
      </c>
    </row>
    <row r="15" spans="1:5" ht="51">
      <c r="A15" s="36" t="s">
        <v>52</v>
      </c>
      <c r="E15" s="37" t="s">
        <v>449</v>
      </c>
    </row>
    <row r="16" spans="1:5" ht="25.5">
      <c r="A16" t="s">
        <v>54</v>
      </c>
      <c r="E16" s="35" t="s">
        <v>99</v>
      </c>
    </row>
    <row r="17" spans="1:18" ht="12.75" customHeight="1">
      <c r="A17" s="6" t="s">
        <v>43</v>
      </c>
      <c s="6"/>
      <c s="40" t="s">
        <v>29</v>
      </c>
      <c s="6"/>
      <c s="27" t="s">
        <v>110</v>
      </c>
      <c s="6"/>
      <c s="6"/>
      <c s="6"/>
      <c s="41">
        <f>0+Q17</f>
      </c>
      <c r="O17">
        <f>0+R17</f>
      </c>
      <c r="Q17">
        <f>0+I18+I22</f>
      </c>
      <c>
        <f>0+O18+O22</f>
      </c>
    </row>
    <row r="18" spans="1:16" ht="12.75">
      <c r="A18" s="25" t="s">
        <v>45</v>
      </c>
      <c s="29" t="s">
        <v>22</v>
      </c>
      <c s="29" t="s">
        <v>450</v>
      </c>
      <c s="25" t="s">
        <v>47</v>
      </c>
      <c s="30" t="s">
        <v>451</v>
      </c>
      <c s="31" t="s">
        <v>96</v>
      </c>
      <c s="32">
        <v>13.86</v>
      </c>
      <c s="33">
        <v>0</v>
      </c>
      <c s="33">
        <f>ROUND(ROUND(H18,2)*ROUND(G18,3),2)</f>
      </c>
      <c r="O18">
        <f>(I18*21)/100</f>
      </c>
      <c t="s">
        <v>23</v>
      </c>
    </row>
    <row r="19" spans="1:5" ht="25.5">
      <c r="A19" s="34" t="s">
        <v>50</v>
      </c>
      <c r="E19" s="35" t="s">
        <v>452</v>
      </c>
    </row>
    <row r="20" spans="1:5" ht="25.5">
      <c r="A20" s="36" t="s">
        <v>52</v>
      </c>
      <c r="E20" s="37" t="s">
        <v>453</v>
      </c>
    </row>
    <row r="21" spans="1:5" ht="318.75">
      <c r="A21" t="s">
        <v>54</v>
      </c>
      <c r="E21" s="35" t="s">
        <v>454</v>
      </c>
    </row>
    <row r="22" spans="1:16" ht="12.75">
      <c r="A22" s="25" t="s">
        <v>45</v>
      </c>
      <c s="29" t="s">
        <v>33</v>
      </c>
      <c s="29" t="s">
        <v>202</v>
      </c>
      <c s="25" t="s">
        <v>47</v>
      </c>
      <c s="30" t="s">
        <v>203</v>
      </c>
      <c s="31" t="s">
        <v>96</v>
      </c>
      <c s="32">
        <v>6.8</v>
      </c>
      <c s="33">
        <v>0</v>
      </c>
      <c s="33">
        <f>ROUND(ROUND(H22,2)*ROUND(G22,3),2)</f>
      </c>
      <c r="O22">
        <f>(I22*21)/100</f>
      </c>
      <c t="s">
        <v>23</v>
      </c>
    </row>
    <row r="23" spans="1:5" ht="25.5">
      <c r="A23" s="34" t="s">
        <v>50</v>
      </c>
      <c r="E23" s="35" t="s">
        <v>455</v>
      </c>
    </row>
    <row r="24" spans="1:5" ht="25.5">
      <c r="A24" s="36" t="s">
        <v>52</v>
      </c>
      <c r="E24" s="37" t="s">
        <v>456</v>
      </c>
    </row>
    <row r="25" spans="1:5" ht="293.25">
      <c r="A25" t="s">
        <v>54</v>
      </c>
      <c r="E25" s="35" t="s">
        <v>206</v>
      </c>
    </row>
    <row r="26" spans="1:18" ht="12.75" customHeight="1">
      <c r="A26" s="6" t="s">
        <v>43</v>
      </c>
      <c s="6"/>
      <c s="40" t="s">
        <v>33</v>
      </c>
      <c s="6"/>
      <c s="27" t="s">
        <v>457</v>
      </c>
      <c s="6"/>
      <c s="6"/>
      <c s="6"/>
      <c s="41">
        <f>0+Q26</f>
      </c>
      <c r="O26">
        <f>0+R26</f>
      </c>
      <c r="Q26">
        <f>0+I27+I31+I35+I39+I43+I47</f>
      </c>
      <c>
        <f>0+O27+O31+O35+O39+O43+O47</f>
      </c>
    </row>
    <row r="27" spans="1:16" ht="12.75">
      <c r="A27" s="25" t="s">
        <v>45</v>
      </c>
      <c s="29" t="s">
        <v>35</v>
      </c>
      <c s="29" t="s">
        <v>458</v>
      </c>
      <c s="25" t="s">
        <v>47</v>
      </c>
      <c s="30" t="s">
        <v>459</v>
      </c>
      <c s="31" t="s">
        <v>96</v>
      </c>
      <c s="32">
        <v>1.071</v>
      </c>
      <c s="33">
        <v>0</v>
      </c>
      <c s="33">
        <f>ROUND(ROUND(H27,2)*ROUND(G27,3),2)</f>
      </c>
      <c r="O27">
        <f>(I27*21)/100</f>
      </c>
      <c t="s">
        <v>23</v>
      </c>
    </row>
    <row r="28" spans="1:5" ht="25.5">
      <c r="A28" s="34" t="s">
        <v>50</v>
      </c>
      <c r="E28" s="35" t="s">
        <v>460</v>
      </c>
    </row>
    <row r="29" spans="1:5" ht="25.5">
      <c r="A29" s="36" t="s">
        <v>52</v>
      </c>
      <c r="E29" s="37" t="s">
        <v>461</v>
      </c>
    </row>
    <row r="30" spans="1:5" ht="369.75">
      <c r="A30" t="s">
        <v>54</v>
      </c>
      <c r="E30" s="35" t="s">
        <v>344</v>
      </c>
    </row>
    <row r="31" spans="1:16" ht="12.75">
      <c r="A31" s="25" t="s">
        <v>45</v>
      </c>
      <c s="29" t="s">
        <v>68</v>
      </c>
      <c s="29" t="s">
        <v>462</v>
      </c>
      <c s="25" t="s">
        <v>29</v>
      </c>
      <c s="30" t="s">
        <v>463</v>
      </c>
      <c s="31" t="s">
        <v>96</v>
      </c>
      <c s="32">
        <v>1.4</v>
      </c>
      <c s="33">
        <v>0</v>
      </c>
      <c s="33">
        <f>ROUND(ROUND(H31,2)*ROUND(G31,3),2)</f>
      </c>
      <c r="O31">
        <f>(I31*21)/100</f>
      </c>
      <c t="s">
        <v>23</v>
      </c>
    </row>
    <row r="32" spans="1:5" ht="25.5">
      <c r="A32" s="34" t="s">
        <v>50</v>
      </c>
      <c r="E32" s="35" t="s">
        <v>464</v>
      </c>
    </row>
    <row r="33" spans="1:5" ht="25.5">
      <c r="A33" s="36" t="s">
        <v>52</v>
      </c>
      <c r="E33" s="37" t="s">
        <v>465</v>
      </c>
    </row>
    <row r="34" spans="1:5" ht="369.75">
      <c r="A34" t="s">
        <v>54</v>
      </c>
      <c r="E34" s="35" t="s">
        <v>344</v>
      </c>
    </row>
    <row r="35" spans="1:16" ht="12.75">
      <c r="A35" s="25" t="s">
        <v>45</v>
      </c>
      <c s="29" t="s">
        <v>37</v>
      </c>
      <c s="29" t="s">
        <v>462</v>
      </c>
      <c s="25" t="s">
        <v>23</v>
      </c>
      <c s="30" t="s">
        <v>463</v>
      </c>
      <c s="31" t="s">
        <v>96</v>
      </c>
      <c s="32">
        <v>0.435</v>
      </c>
      <c s="33">
        <v>0</v>
      </c>
      <c s="33">
        <f>ROUND(ROUND(H35,2)*ROUND(G35,3),2)</f>
      </c>
      <c r="O35">
        <f>(I35*21)/100</f>
      </c>
      <c t="s">
        <v>23</v>
      </c>
    </row>
    <row r="36" spans="1:5" ht="25.5">
      <c r="A36" s="34" t="s">
        <v>50</v>
      </c>
      <c r="E36" s="35" t="s">
        <v>466</v>
      </c>
    </row>
    <row r="37" spans="1:5" ht="25.5">
      <c r="A37" s="36" t="s">
        <v>52</v>
      </c>
      <c r="E37" s="37" t="s">
        <v>467</v>
      </c>
    </row>
    <row r="38" spans="1:5" ht="369.75">
      <c r="A38" t="s">
        <v>54</v>
      </c>
      <c r="E38" s="35" t="s">
        <v>344</v>
      </c>
    </row>
    <row r="39" spans="1:16" ht="12.75">
      <c r="A39" s="25" t="s">
        <v>45</v>
      </c>
      <c s="29" t="s">
        <v>70</v>
      </c>
      <c s="29" t="s">
        <v>468</v>
      </c>
      <c s="25" t="s">
        <v>47</v>
      </c>
      <c s="30" t="s">
        <v>469</v>
      </c>
      <c s="31" t="s">
        <v>96</v>
      </c>
      <c s="32">
        <v>0.06</v>
      </c>
      <c s="33">
        <v>0</v>
      </c>
      <c s="33">
        <f>ROUND(ROUND(H39,2)*ROUND(G39,3),2)</f>
      </c>
      <c r="O39">
        <f>(I39*21)/100</f>
      </c>
      <c t="s">
        <v>23</v>
      </c>
    </row>
    <row r="40" spans="1:5" ht="25.5">
      <c r="A40" s="34" t="s">
        <v>50</v>
      </c>
      <c r="E40" s="35" t="s">
        <v>470</v>
      </c>
    </row>
    <row r="41" spans="1:5" ht="25.5">
      <c r="A41" s="36" t="s">
        <v>52</v>
      </c>
      <c r="E41" s="37" t="s">
        <v>471</v>
      </c>
    </row>
    <row r="42" spans="1:5" ht="255">
      <c r="A42" t="s">
        <v>54</v>
      </c>
      <c r="E42" s="35" t="s">
        <v>472</v>
      </c>
    </row>
    <row r="43" spans="1:16" ht="12.75">
      <c r="A43" s="25" t="s">
        <v>45</v>
      </c>
      <c s="29" t="s">
        <v>40</v>
      </c>
      <c s="29" t="s">
        <v>473</v>
      </c>
      <c s="25" t="s">
        <v>47</v>
      </c>
      <c s="30" t="s">
        <v>474</v>
      </c>
      <c s="31" t="s">
        <v>96</v>
      </c>
      <c s="32">
        <v>1.304</v>
      </c>
      <c s="33">
        <v>0</v>
      </c>
      <c s="33">
        <f>ROUND(ROUND(H43,2)*ROUND(G43,3),2)</f>
      </c>
      <c r="O43">
        <f>(I43*21)/100</f>
      </c>
      <c t="s">
        <v>23</v>
      </c>
    </row>
    <row r="44" spans="1:5" ht="25.5">
      <c r="A44" s="34" t="s">
        <v>50</v>
      </c>
      <c r="E44" s="35" t="s">
        <v>475</v>
      </c>
    </row>
    <row r="45" spans="1:5" ht="25.5">
      <c r="A45" s="36" t="s">
        <v>52</v>
      </c>
      <c r="E45" s="37" t="s">
        <v>476</v>
      </c>
    </row>
    <row r="46" spans="1:5" ht="102">
      <c r="A46" t="s">
        <v>54</v>
      </c>
      <c r="E46" s="35" t="s">
        <v>477</v>
      </c>
    </row>
    <row r="47" spans="1:16" ht="12.75">
      <c r="A47" s="25" t="s">
        <v>45</v>
      </c>
      <c s="29" t="s">
        <v>42</v>
      </c>
      <c s="29" t="s">
        <v>478</v>
      </c>
      <c s="25" t="s">
        <v>47</v>
      </c>
      <c s="30" t="s">
        <v>479</v>
      </c>
      <c s="31" t="s">
        <v>96</v>
      </c>
      <c s="32">
        <v>0.468</v>
      </c>
      <c s="33">
        <v>0</v>
      </c>
      <c s="33">
        <f>ROUND(ROUND(H47,2)*ROUND(G47,3),2)</f>
      </c>
      <c r="O47">
        <f>(I47*21)/100</f>
      </c>
      <c t="s">
        <v>23</v>
      </c>
    </row>
    <row r="48" spans="1:5" ht="25.5">
      <c r="A48" s="34" t="s">
        <v>50</v>
      </c>
      <c r="E48" s="35" t="s">
        <v>480</v>
      </c>
    </row>
    <row r="49" spans="1:5" ht="25.5">
      <c r="A49" s="36" t="s">
        <v>52</v>
      </c>
      <c r="E49" s="37" t="s">
        <v>481</v>
      </c>
    </row>
    <row r="50" spans="1:5" ht="357">
      <c r="A50" t="s">
        <v>54</v>
      </c>
      <c r="E50" s="35" t="s">
        <v>482</v>
      </c>
    </row>
    <row r="51" spans="1:18" ht="12.75" customHeight="1">
      <c r="A51" s="6" t="s">
        <v>43</v>
      </c>
      <c s="6"/>
      <c s="40" t="s">
        <v>70</v>
      </c>
      <c s="6"/>
      <c s="27" t="s">
        <v>295</v>
      </c>
      <c s="6"/>
      <c s="6"/>
      <c s="6"/>
      <c s="41">
        <f>0+Q51</f>
      </c>
      <c r="O51">
        <f>0+R51</f>
      </c>
      <c r="Q51">
        <f>0+I52</f>
      </c>
      <c>
        <f>0+O52</f>
      </c>
    </row>
    <row r="52" spans="1:16" ht="12.75">
      <c r="A52" s="25" t="s">
        <v>45</v>
      </c>
      <c s="29" t="s">
        <v>81</v>
      </c>
      <c s="29" t="s">
        <v>340</v>
      </c>
      <c s="25" t="s">
        <v>47</v>
      </c>
      <c s="30" t="s">
        <v>341</v>
      </c>
      <c s="31" t="s">
        <v>96</v>
      </c>
      <c s="32">
        <v>1.275</v>
      </c>
      <c s="33">
        <v>0</v>
      </c>
      <c s="33">
        <f>ROUND(ROUND(H52,2)*ROUND(G52,3),2)</f>
      </c>
      <c r="O52">
        <f>(I52*21)/100</f>
      </c>
      <c t="s">
        <v>23</v>
      </c>
    </row>
    <row r="53" spans="1:5" ht="25.5">
      <c r="A53" s="34" t="s">
        <v>50</v>
      </c>
      <c r="E53" s="35" t="s">
        <v>483</v>
      </c>
    </row>
    <row r="54" spans="1:5" ht="25.5">
      <c r="A54" s="36" t="s">
        <v>52</v>
      </c>
      <c r="E54" s="37" t="s">
        <v>484</v>
      </c>
    </row>
    <row r="55" spans="1:5" ht="369.75">
      <c r="A55" t="s">
        <v>54</v>
      </c>
      <c r="E55" s="35" t="s">
        <v>344</v>
      </c>
    </row>
    <row r="56" spans="1:18" ht="12.75" customHeight="1">
      <c r="A56" s="6" t="s">
        <v>43</v>
      </c>
      <c s="6"/>
      <c s="40" t="s">
        <v>40</v>
      </c>
      <c s="6"/>
      <c s="27" t="s">
        <v>345</v>
      </c>
      <c s="6"/>
      <c s="6"/>
      <c s="6"/>
      <c s="41">
        <f>0+Q56</f>
      </c>
      <c r="O56">
        <f>0+R56</f>
      </c>
      <c r="Q56">
        <f>0+I57+I61+I65</f>
      </c>
      <c>
        <f>0+O57+O61+O65</f>
      </c>
    </row>
    <row r="57" spans="1:16" ht="12.75">
      <c r="A57" s="25" t="s">
        <v>45</v>
      </c>
      <c s="29" t="s">
        <v>86</v>
      </c>
      <c s="29" t="s">
        <v>485</v>
      </c>
      <c s="25" t="s">
        <v>47</v>
      </c>
      <c s="30" t="s">
        <v>486</v>
      </c>
      <c s="31" t="s">
        <v>125</v>
      </c>
      <c s="32">
        <v>8.5</v>
      </c>
      <c s="33">
        <v>0</v>
      </c>
      <c s="33">
        <f>ROUND(ROUND(H57,2)*ROUND(G57,3),2)</f>
      </c>
      <c r="O57">
        <f>(I57*21)/100</f>
      </c>
      <c t="s">
        <v>23</v>
      </c>
    </row>
    <row r="58" spans="1:5" ht="12.75">
      <c r="A58" s="34" t="s">
        <v>50</v>
      </c>
      <c r="E58" s="35" t="s">
        <v>487</v>
      </c>
    </row>
    <row r="59" spans="1:5" ht="25.5">
      <c r="A59" s="36" t="s">
        <v>52</v>
      </c>
      <c r="E59" s="37" t="s">
        <v>488</v>
      </c>
    </row>
    <row r="60" spans="1:5" ht="63.75">
      <c r="A60" t="s">
        <v>54</v>
      </c>
      <c r="E60" s="35" t="s">
        <v>489</v>
      </c>
    </row>
    <row r="61" spans="1:16" ht="12.75">
      <c r="A61" s="25" t="s">
        <v>45</v>
      </c>
      <c s="29" t="s">
        <v>128</v>
      </c>
      <c s="29" t="s">
        <v>428</v>
      </c>
      <c s="25" t="s">
        <v>47</v>
      </c>
      <c s="30" t="s">
        <v>429</v>
      </c>
      <c s="31" t="s">
        <v>96</v>
      </c>
      <c s="32">
        <v>2.436</v>
      </c>
      <c s="33">
        <v>0</v>
      </c>
      <c s="33">
        <f>ROUND(ROUND(H61,2)*ROUND(G61,3),2)</f>
      </c>
      <c r="O61">
        <f>(I61*21)/100</f>
      </c>
      <c t="s">
        <v>23</v>
      </c>
    </row>
    <row r="62" spans="1:5" ht="25.5">
      <c r="A62" s="34" t="s">
        <v>50</v>
      </c>
      <c r="E62" s="35" t="s">
        <v>490</v>
      </c>
    </row>
    <row r="63" spans="1:5" ht="25.5">
      <c r="A63" s="36" t="s">
        <v>52</v>
      </c>
      <c r="E63" s="37" t="s">
        <v>491</v>
      </c>
    </row>
    <row r="64" spans="1:5" ht="102">
      <c r="A64" t="s">
        <v>54</v>
      </c>
      <c r="E64" s="35" t="s">
        <v>432</v>
      </c>
    </row>
    <row r="65" spans="1:16" ht="12.75">
      <c r="A65" s="25" t="s">
        <v>45</v>
      </c>
      <c s="29" t="s">
        <v>133</v>
      </c>
      <c s="29" t="s">
        <v>492</v>
      </c>
      <c s="25" t="s">
        <v>47</v>
      </c>
      <c s="30" t="s">
        <v>493</v>
      </c>
      <c s="31" t="s">
        <v>125</v>
      </c>
      <c s="32">
        <v>9</v>
      </c>
      <c s="33">
        <v>0</v>
      </c>
      <c s="33">
        <f>ROUND(ROUND(H65,2)*ROUND(G65,3),2)</f>
      </c>
      <c r="O65">
        <f>(I65*21)/100</f>
      </c>
      <c t="s">
        <v>23</v>
      </c>
    </row>
    <row r="66" spans="1:5" ht="25.5">
      <c r="A66" s="34" t="s">
        <v>50</v>
      </c>
      <c r="E66" s="35" t="s">
        <v>494</v>
      </c>
    </row>
    <row r="67" spans="1:5" ht="25.5">
      <c r="A67" s="36" t="s">
        <v>52</v>
      </c>
      <c r="E67" s="37" t="s">
        <v>495</v>
      </c>
    </row>
    <row r="68" spans="1:5" ht="114.75">
      <c r="A68" t="s">
        <v>54</v>
      </c>
      <c r="E68" s="35" t="s">
        <v>496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0+O8+O17+O26+O51+O56</f>
      </c>
      <c t="s">
        <v>22</v>
      </c>
    </row>
    <row r="3" spans="1:16" ht="15" customHeight="1">
      <c r="A3" t="s">
        <v>12</v>
      </c>
      <c s="12" t="s">
        <v>14</v>
      </c>
      <c s="13" t="s">
        <v>15</v>
      </c>
      <c s="1"/>
      <c s="14" t="s">
        <v>16</v>
      </c>
      <c s="1"/>
      <c s="9"/>
      <c s="8" t="s">
        <v>497</v>
      </c>
      <c s="38">
        <f>0+I8+I17+I26+I51+I56</f>
      </c>
      <c r="O3" t="s">
        <v>19</v>
      </c>
      <c t="s">
        <v>23</v>
      </c>
    </row>
    <row r="4" spans="1:16" ht="15" customHeight="1">
      <c r="A4" t="s">
        <v>17</v>
      </c>
      <c s="16" t="s">
        <v>18</v>
      </c>
      <c s="17" t="s">
        <v>497</v>
      </c>
      <c s="6"/>
      <c s="18" t="s">
        <v>498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23</v>
      </c>
      <c s="29" t="s">
        <v>100</v>
      </c>
      <c s="25" t="s">
        <v>29</v>
      </c>
      <c s="30" t="s">
        <v>101</v>
      </c>
      <c s="31" t="s">
        <v>96</v>
      </c>
      <c s="32">
        <v>8.19</v>
      </c>
      <c s="33">
        <v>0</v>
      </c>
      <c s="33">
        <f>ROUND(ROUND(H9,2)*ROUND(G9,3),2)</f>
      </c>
      <c r="O9">
        <f>(I9*21)/100</f>
      </c>
      <c t="s">
        <v>23</v>
      </c>
    </row>
    <row r="10" spans="1:5" ht="12.75">
      <c r="A10" s="34" t="s">
        <v>50</v>
      </c>
      <c r="E10" s="35" t="s">
        <v>97</v>
      </c>
    </row>
    <row r="11" spans="1:5" ht="25.5">
      <c r="A11" s="36" t="s">
        <v>52</v>
      </c>
      <c r="E11" s="37" t="s">
        <v>499</v>
      </c>
    </row>
    <row r="12" spans="1:5" ht="25.5">
      <c r="A12" t="s">
        <v>54</v>
      </c>
      <c r="E12" s="35" t="s">
        <v>99</v>
      </c>
    </row>
    <row r="13" spans="1:16" ht="12.75">
      <c r="A13" s="25" t="s">
        <v>45</v>
      </c>
      <c s="29" t="s">
        <v>29</v>
      </c>
      <c s="29" t="s">
        <v>100</v>
      </c>
      <c s="25" t="s">
        <v>23</v>
      </c>
      <c s="30" t="s">
        <v>101</v>
      </c>
      <c s="31" t="s">
        <v>96</v>
      </c>
      <c s="32">
        <v>1.793</v>
      </c>
      <c s="33">
        <v>0</v>
      </c>
      <c s="33">
        <f>ROUND(ROUND(H13,2)*ROUND(G13,3),2)</f>
      </c>
      <c r="O13">
        <f>(I13*21)/100</f>
      </c>
      <c t="s">
        <v>23</v>
      </c>
    </row>
    <row r="14" spans="1:5" ht="12.75">
      <c r="A14" s="34" t="s">
        <v>50</v>
      </c>
      <c r="E14" s="35" t="s">
        <v>448</v>
      </c>
    </row>
    <row r="15" spans="1:5" ht="51">
      <c r="A15" s="36" t="s">
        <v>52</v>
      </c>
      <c r="E15" s="37" t="s">
        <v>500</v>
      </c>
    </row>
    <row r="16" spans="1:5" ht="25.5">
      <c r="A16" t="s">
        <v>54</v>
      </c>
      <c r="E16" s="35" t="s">
        <v>99</v>
      </c>
    </row>
    <row r="17" spans="1:18" ht="12.75" customHeight="1">
      <c r="A17" s="6" t="s">
        <v>43</v>
      </c>
      <c s="6"/>
      <c s="40" t="s">
        <v>29</v>
      </c>
      <c s="6"/>
      <c s="27" t="s">
        <v>110</v>
      </c>
      <c s="6"/>
      <c s="6"/>
      <c s="6"/>
      <c s="41">
        <f>0+Q17</f>
      </c>
      <c r="O17">
        <f>0+R17</f>
      </c>
      <c r="Q17">
        <f>0+I18+I22</f>
      </c>
      <c>
        <f>0+O18+O22</f>
      </c>
    </row>
    <row r="18" spans="1:16" ht="12.75">
      <c r="A18" s="25" t="s">
        <v>45</v>
      </c>
      <c s="29" t="s">
        <v>29</v>
      </c>
      <c s="29" t="s">
        <v>450</v>
      </c>
      <c s="25" t="s">
        <v>47</v>
      </c>
      <c s="30" t="s">
        <v>451</v>
      </c>
      <c s="31" t="s">
        <v>96</v>
      </c>
      <c s="32">
        <v>8.19</v>
      </c>
      <c s="33">
        <v>0</v>
      </c>
      <c s="33">
        <f>ROUND(ROUND(H18,2)*ROUND(G18,3),2)</f>
      </c>
      <c r="O18">
        <f>(I18*21)/100</f>
      </c>
      <c t="s">
        <v>23</v>
      </c>
    </row>
    <row r="19" spans="1:5" ht="25.5">
      <c r="A19" s="34" t="s">
        <v>50</v>
      </c>
      <c r="E19" s="35" t="s">
        <v>452</v>
      </c>
    </row>
    <row r="20" spans="1:5" ht="25.5">
      <c r="A20" s="36" t="s">
        <v>52</v>
      </c>
      <c r="E20" s="37" t="s">
        <v>501</v>
      </c>
    </row>
    <row r="21" spans="1:5" ht="318.75">
      <c r="A21" t="s">
        <v>54</v>
      </c>
      <c r="E21" s="35" t="s">
        <v>454</v>
      </c>
    </row>
    <row r="22" spans="1:16" ht="12.75">
      <c r="A22" s="25" t="s">
        <v>45</v>
      </c>
      <c s="29" t="s">
        <v>23</v>
      </c>
      <c s="29" t="s">
        <v>202</v>
      </c>
      <c s="25" t="s">
        <v>47</v>
      </c>
      <c s="30" t="s">
        <v>203</v>
      </c>
      <c s="31" t="s">
        <v>96</v>
      </c>
      <c s="32">
        <v>4.5</v>
      </c>
      <c s="33">
        <v>0</v>
      </c>
      <c s="33">
        <f>ROUND(ROUND(H22,2)*ROUND(G22,3),2)</f>
      </c>
      <c r="O22">
        <f>(I22*21)/100</f>
      </c>
      <c t="s">
        <v>23</v>
      </c>
    </row>
    <row r="23" spans="1:5" ht="25.5">
      <c r="A23" s="34" t="s">
        <v>50</v>
      </c>
      <c r="E23" s="35" t="s">
        <v>455</v>
      </c>
    </row>
    <row r="24" spans="1:5" ht="25.5">
      <c r="A24" s="36" t="s">
        <v>52</v>
      </c>
      <c r="E24" s="37" t="s">
        <v>502</v>
      </c>
    </row>
    <row r="25" spans="1:5" ht="293.25">
      <c r="A25" t="s">
        <v>54</v>
      </c>
      <c r="E25" s="35" t="s">
        <v>206</v>
      </c>
    </row>
    <row r="26" spans="1:18" ht="12.75" customHeight="1">
      <c r="A26" s="6" t="s">
        <v>43</v>
      </c>
      <c s="6"/>
      <c s="40" t="s">
        <v>33</v>
      </c>
      <c s="6"/>
      <c s="27" t="s">
        <v>457</v>
      </c>
      <c s="6"/>
      <c s="6"/>
      <c s="6"/>
      <c s="41">
        <f>0+Q26</f>
      </c>
      <c r="O26">
        <f>0+R26</f>
      </c>
      <c r="Q26">
        <f>0+I27+I31+I35+I39+I43+I47</f>
      </c>
      <c>
        <f>0+O27+O31+O35+O39+O43+O47</f>
      </c>
    </row>
    <row r="27" spans="1:16" ht="12.75">
      <c r="A27" s="25" t="s">
        <v>45</v>
      </c>
      <c s="29" t="s">
        <v>22</v>
      </c>
      <c s="29" t="s">
        <v>458</v>
      </c>
      <c s="25" t="s">
        <v>47</v>
      </c>
      <c s="30" t="s">
        <v>459</v>
      </c>
      <c s="31" t="s">
        <v>96</v>
      </c>
      <c s="32">
        <v>0.945</v>
      </c>
      <c s="33">
        <v>0</v>
      </c>
      <c s="33">
        <f>ROUND(ROUND(H27,2)*ROUND(G27,3),2)</f>
      </c>
      <c r="O27">
        <f>(I27*21)/100</f>
      </c>
      <c t="s">
        <v>23</v>
      </c>
    </row>
    <row r="28" spans="1:5" ht="25.5">
      <c r="A28" s="34" t="s">
        <v>50</v>
      </c>
      <c r="E28" s="35" t="s">
        <v>460</v>
      </c>
    </row>
    <row r="29" spans="1:5" ht="25.5">
      <c r="A29" s="36" t="s">
        <v>52</v>
      </c>
      <c r="E29" s="37" t="s">
        <v>503</v>
      </c>
    </row>
    <row r="30" spans="1:5" ht="369.75">
      <c r="A30" t="s">
        <v>54</v>
      </c>
      <c r="E30" s="35" t="s">
        <v>344</v>
      </c>
    </row>
    <row r="31" spans="1:16" ht="12.75">
      <c r="A31" s="25" t="s">
        <v>45</v>
      </c>
      <c s="29" t="s">
        <v>35</v>
      </c>
      <c s="29" t="s">
        <v>462</v>
      </c>
      <c s="25" t="s">
        <v>29</v>
      </c>
      <c s="30" t="s">
        <v>463</v>
      </c>
      <c s="31" t="s">
        <v>96</v>
      </c>
      <c s="32">
        <v>1.968</v>
      </c>
      <c s="33">
        <v>0</v>
      </c>
      <c s="33">
        <f>ROUND(ROUND(H31,2)*ROUND(G31,3),2)</f>
      </c>
      <c r="O31">
        <f>(I31*21)/100</f>
      </c>
      <c t="s">
        <v>23</v>
      </c>
    </row>
    <row r="32" spans="1:5" ht="25.5">
      <c r="A32" s="34" t="s">
        <v>50</v>
      </c>
      <c r="E32" s="35" t="s">
        <v>464</v>
      </c>
    </row>
    <row r="33" spans="1:5" ht="25.5">
      <c r="A33" s="36" t="s">
        <v>52</v>
      </c>
      <c r="E33" s="37" t="s">
        <v>504</v>
      </c>
    </row>
    <row r="34" spans="1:5" ht="369.75">
      <c r="A34" t="s">
        <v>54</v>
      </c>
      <c r="E34" s="35" t="s">
        <v>344</v>
      </c>
    </row>
    <row r="35" spans="1:16" ht="12.75">
      <c r="A35" s="25" t="s">
        <v>45</v>
      </c>
      <c s="29" t="s">
        <v>33</v>
      </c>
      <c s="29" t="s">
        <v>462</v>
      </c>
      <c s="25" t="s">
        <v>23</v>
      </c>
      <c s="30" t="s">
        <v>463</v>
      </c>
      <c s="31" t="s">
        <v>96</v>
      </c>
      <c s="32">
        <v>0.504</v>
      </c>
      <c s="33">
        <v>0</v>
      </c>
      <c s="33">
        <f>ROUND(ROUND(H35,2)*ROUND(G35,3),2)</f>
      </c>
      <c r="O35">
        <f>(I35*21)/100</f>
      </c>
      <c t="s">
        <v>23</v>
      </c>
    </row>
    <row r="36" spans="1:5" ht="25.5">
      <c r="A36" s="34" t="s">
        <v>50</v>
      </c>
      <c r="E36" s="35" t="s">
        <v>466</v>
      </c>
    </row>
    <row r="37" spans="1:5" ht="25.5">
      <c r="A37" s="36" t="s">
        <v>52</v>
      </c>
      <c r="E37" s="37" t="s">
        <v>505</v>
      </c>
    </row>
    <row r="38" spans="1:5" ht="369.75">
      <c r="A38" t="s">
        <v>54</v>
      </c>
      <c r="E38" s="35" t="s">
        <v>344</v>
      </c>
    </row>
    <row r="39" spans="1:16" ht="12.75">
      <c r="A39" s="25" t="s">
        <v>45</v>
      </c>
      <c s="29" t="s">
        <v>37</v>
      </c>
      <c s="29" t="s">
        <v>468</v>
      </c>
      <c s="25" t="s">
        <v>47</v>
      </c>
      <c s="30" t="s">
        <v>469</v>
      </c>
      <c s="31" t="s">
        <v>96</v>
      </c>
      <c s="32">
        <v>0.045</v>
      </c>
      <c s="33">
        <v>0</v>
      </c>
      <c s="33">
        <f>ROUND(ROUND(H39,2)*ROUND(G39,3),2)</f>
      </c>
      <c r="O39">
        <f>(I39*21)/100</f>
      </c>
      <c t="s">
        <v>23</v>
      </c>
    </row>
    <row r="40" spans="1:5" ht="25.5">
      <c r="A40" s="34" t="s">
        <v>50</v>
      </c>
      <c r="E40" s="35" t="s">
        <v>470</v>
      </c>
    </row>
    <row r="41" spans="1:5" ht="25.5">
      <c r="A41" s="36" t="s">
        <v>52</v>
      </c>
      <c r="E41" s="37" t="s">
        <v>506</v>
      </c>
    </row>
    <row r="42" spans="1:5" ht="255">
      <c r="A42" t="s">
        <v>54</v>
      </c>
      <c r="E42" s="35" t="s">
        <v>472</v>
      </c>
    </row>
    <row r="43" spans="1:16" ht="12.75">
      <c r="A43" s="25" t="s">
        <v>45</v>
      </c>
      <c s="29" t="s">
        <v>68</v>
      </c>
      <c s="29" t="s">
        <v>473</v>
      </c>
      <c s="25" t="s">
        <v>47</v>
      </c>
      <c s="30" t="s">
        <v>474</v>
      </c>
      <c s="31" t="s">
        <v>96</v>
      </c>
      <c s="32">
        <v>1.834</v>
      </c>
      <c s="33">
        <v>0</v>
      </c>
      <c s="33">
        <f>ROUND(ROUND(H43,2)*ROUND(G43,3),2)</f>
      </c>
      <c r="O43">
        <f>(I43*21)/100</f>
      </c>
      <c t="s">
        <v>23</v>
      </c>
    </row>
    <row r="44" spans="1:5" ht="25.5">
      <c r="A44" s="34" t="s">
        <v>50</v>
      </c>
      <c r="E44" s="35" t="s">
        <v>475</v>
      </c>
    </row>
    <row r="45" spans="1:5" ht="25.5">
      <c r="A45" s="36" t="s">
        <v>52</v>
      </c>
      <c r="E45" s="37" t="s">
        <v>507</v>
      </c>
    </row>
    <row r="46" spans="1:5" ht="102">
      <c r="A46" t="s">
        <v>54</v>
      </c>
      <c r="E46" s="35" t="s">
        <v>477</v>
      </c>
    </row>
    <row r="47" spans="1:16" ht="12.75">
      <c r="A47" s="25" t="s">
        <v>45</v>
      </c>
      <c s="29" t="s">
        <v>70</v>
      </c>
      <c s="29" t="s">
        <v>478</v>
      </c>
      <c s="25" t="s">
        <v>47</v>
      </c>
      <c s="30" t="s">
        <v>479</v>
      </c>
      <c s="31" t="s">
        <v>96</v>
      </c>
      <c s="32">
        <v>0.468</v>
      </c>
      <c s="33">
        <v>0</v>
      </c>
      <c s="33">
        <f>ROUND(ROUND(H47,2)*ROUND(G47,3),2)</f>
      </c>
      <c r="O47">
        <f>(I47*21)/100</f>
      </c>
      <c t="s">
        <v>23</v>
      </c>
    </row>
    <row r="48" spans="1:5" ht="25.5">
      <c r="A48" s="34" t="s">
        <v>50</v>
      </c>
      <c r="E48" s="35" t="s">
        <v>480</v>
      </c>
    </row>
    <row r="49" spans="1:5" ht="25.5">
      <c r="A49" s="36" t="s">
        <v>52</v>
      </c>
      <c r="E49" s="37" t="s">
        <v>481</v>
      </c>
    </row>
    <row r="50" spans="1:5" ht="357">
      <c r="A50" t="s">
        <v>54</v>
      </c>
      <c r="E50" s="35" t="s">
        <v>482</v>
      </c>
    </row>
    <row r="51" spans="1:18" ht="12.75" customHeight="1">
      <c r="A51" s="6" t="s">
        <v>43</v>
      </c>
      <c s="6"/>
      <c s="40" t="s">
        <v>70</v>
      </c>
      <c s="6"/>
      <c s="27" t="s">
        <v>295</v>
      </c>
      <c s="6"/>
      <c s="6"/>
      <c s="6"/>
      <c s="41">
        <f>0+Q51</f>
      </c>
      <c r="O51">
        <f>0+R51</f>
      </c>
      <c r="Q51">
        <f>0+I52</f>
      </c>
      <c>
        <f>0+O52</f>
      </c>
    </row>
    <row r="52" spans="1:16" ht="12.75">
      <c r="A52" s="25" t="s">
        <v>45</v>
      </c>
      <c s="29" t="s">
        <v>40</v>
      </c>
      <c s="29" t="s">
        <v>340</v>
      </c>
      <c s="25" t="s">
        <v>47</v>
      </c>
      <c s="30" t="s">
        <v>341</v>
      </c>
      <c s="31" t="s">
        <v>96</v>
      </c>
      <c s="32">
        <v>1.2</v>
      </c>
      <c s="33">
        <v>0</v>
      </c>
      <c s="33">
        <f>ROUND(ROUND(H52,2)*ROUND(G52,3),2)</f>
      </c>
      <c r="O52">
        <f>(I52*21)/100</f>
      </c>
      <c t="s">
        <v>23</v>
      </c>
    </row>
    <row r="53" spans="1:5" ht="25.5">
      <c r="A53" s="34" t="s">
        <v>50</v>
      </c>
      <c r="E53" s="35" t="s">
        <v>483</v>
      </c>
    </row>
    <row r="54" spans="1:5" ht="25.5">
      <c r="A54" s="36" t="s">
        <v>52</v>
      </c>
      <c r="E54" s="37" t="s">
        <v>508</v>
      </c>
    </row>
    <row r="55" spans="1:5" ht="369.75">
      <c r="A55" t="s">
        <v>54</v>
      </c>
      <c r="E55" s="35" t="s">
        <v>344</v>
      </c>
    </row>
    <row r="56" spans="1:18" ht="12.75" customHeight="1">
      <c r="A56" s="6" t="s">
        <v>43</v>
      </c>
      <c s="6"/>
      <c s="40" t="s">
        <v>40</v>
      </c>
      <c s="6"/>
      <c s="27" t="s">
        <v>345</v>
      </c>
      <c s="6"/>
      <c s="6"/>
      <c s="6"/>
      <c s="41">
        <f>0+Q56</f>
      </c>
      <c r="O56">
        <f>0+R56</f>
      </c>
      <c r="Q56">
        <f>0+I57+I61+I65</f>
      </c>
      <c>
        <f>0+O57+O61+O65</f>
      </c>
    </row>
    <row r="57" spans="1:16" ht="12.75">
      <c r="A57" s="25" t="s">
        <v>45</v>
      </c>
      <c s="29" t="s">
        <v>42</v>
      </c>
      <c s="29" t="s">
        <v>485</v>
      </c>
      <c s="25" t="s">
        <v>47</v>
      </c>
      <c s="30" t="s">
        <v>486</v>
      </c>
      <c s="31" t="s">
        <v>125</v>
      </c>
      <c s="32">
        <v>7.5</v>
      </c>
      <c s="33">
        <v>0</v>
      </c>
      <c s="33">
        <f>ROUND(ROUND(H57,2)*ROUND(G57,3),2)</f>
      </c>
      <c r="O57">
        <f>(I57*21)/100</f>
      </c>
      <c t="s">
        <v>23</v>
      </c>
    </row>
    <row r="58" spans="1:5" ht="12.75">
      <c r="A58" s="34" t="s">
        <v>50</v>
      </c>
      <c r="E58" s="35" t="s">
        <v>487</v>
      </c>
    </row>
    <row r="59" spans="1:5" ht="25.5">
      <c r="A59" s="36" t="s">
        <v>52</v>
      </c>
      <c r="E59" s="37" t="s">
        <v>509</v>
      </c>
    </row>
    <row r="60" spans="1:5" ht="63.75">
      <c r="A60" t="s">
        <v>54</v>
      </c>
      <c r="E60" s="35" t="s">
        <v>489</v>
      </c>
    </row>
    <row r="61" spans="1:16" ht="12.75">
      <c r="A61" s="25" t="s">
        <v>45</v>
      </c>
      <c s="29" t="s">
        <v>81</v>
      </c>
      <c s="29" t="s">
        <v>428</v>
      </c>
      <c s="25" t="s">
        <v>47</v>
      </c>
      <c s="30" t="s">
        <v>429</v>
      </c>
      <c s="31" t="s">
        <v>96</v>
      </c>
      <c s="32">
        <v>1.008</v>
      </c>
      <c s="33">
        <v>0</v>
      </c>
      <c s="33">
        <f>ROUND(ROUND(H61,2)*ROUND(G61,3),2)</f>
      </c>
      <c r="O61">
        <f>(I61*21)/100</f>
      </c>
      <c t="s">
        <v>23</v>
      </c>
    </row>
    <row r="62" spans="1:5" ht="25.5">
      <c r="A62" s="34" t="s">
        <v>50</v>
      </c>
      <c r="E62" s="35" t="s">
        <v>490</v>
      </c>
    </row>
    <row r="63" spans="1:5" ht="25.5">
      <c r="A63" s="36" t="s">
        <v>52</v>
      </c>
      <c r="E63" s="37" t="s">
        <v>510</v>
      </c>
    </row>
    <row r="64" spans="1:5" ht="102">
      <c r="A64" t="s">
        <v>54</v>
      </c>
      <c r="E64" s="35" t="s">
        <v>432</v>
      </c>
    </row>
    <row r="65" spans="1:16" ht="12.75">
      <c r="A65" s="25" t="s">
        <v>45</v>
      </c>
      <c s="29" t="s">
        <v>86</v>
      </c>
      <c s="29" t="s">
        <v>492</v>
      </c>
      <c s="25" t="s">
        <v>47</v>
      </c>
      <c s="30" t="s">
        <v>493</v>
      </c>
      <c s="31" t="s">
        <v>125</v>
      </c>
      <c s="32">
        <v>5</v>
      </c>
      <c s="33">
        <v>0</v>
      </c>
      <c s="33">
        <f>ROUND(ROUND(H65,2)*ROUND(G65,3),2)</f>
      </c>
      <c r="O65">
        <f>(I65*21)/100</f>
      </c>
      <c t="s">
        <v>23</v>
      </c>
    </row>
    <row r="66" spans="1:5" ht="25.5">
      <c r="A66" s="34" t="s">
        <v>50</v>
      </c>
      <c r="E66" s="35" t="s">
        <v>494</v>
      </c>
    </row>
    <row r="67" spans="1:5" ht="25.5">
      <c r="A67" s="36" t="s">
        <v>52</v>
      </c>
      <c r="E67" s="37" t="s">
        <v>511</v>
      </c>
    </row>
    <row r="68" spans="1:5" ht="114.75">
      <c r="A68" t="s">
        <v>54</v>
      </c>
      <c r="E68" s="35" t="s">
        <v>496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0+O8+O17+O26+O47+O52</f>
      </c>
      <c t="s">
        <v>22</v>
      </c>
    </row>
    <row r="3" spans="1:16" ht="15" customHeight="1">
      <c r="A3" t="s">
        <v>12</v>
      </c>
      <c s="12" t="s">
        <v>14</v>
      </c>
      <c s="13" t="s">
        <v>15</v>
      </c>
      <c s="1"/>
      <c s="14" t="s">
        <v>16</v>
      </c>
      <c s="1"/>
      <c s="9"/>
      <c s="8" t="s">
        <v>512</v>
      </c>
      <c s="38">
        <f>0+I8+I17+I26+I47+I52</f>
      </c>
      <c r="O3" t="s">
        <v>19</v>
      </c>
      <c t="s">
        <v>23</v>
      </c>
    </row>
    <row r="4" spans="1:16" ht="15" customHeight="1">
      <c r="A4" t="s">
        <v>17</v>
      </c>
      <c s="16" t="s">
        <v>18</v>
      </c>
      <c s="17" t="s">
        <v>512</v>
      </c>
      <c s="6"/>
      <c s="18" t="s">
        <v>513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23</v>
      </c>
      <c s="29" t="s">
        <v>100</v>
      </c>
      <c s="25" t="s">
        <v>29</v>
      </c>
      <c s="30" t="s">
        <v>101</v>
      </c>
      <c s="31" t="s">
        <v>96</v>
      </c>
      <c s="32">
        <v>12.6</v>
      </c>
      <c s="33">
        <v>0</v>
      </c>
      <c s="33">
        <f>ROUND(ROUND(H9,2)*ROUND(G9,3),2)</f>
      </c>
      <c r="O9">
        <f>(I9*21)/100</f>
      </c>
      <c t="s">
        <v>23</v>
      </c>
    </row>
    <row r="10" spans="1:5" ht="12.75">
      <c r="A10" s="34" t="s">
        <v>50</v>
      </c>
      <c r="E10" s="35" t="s">
        <v>97</v>
      </c>
    </row>
    <row r="11" spans="1:5" ht="25.5">
      <c r="A11" s="36" t="s">
        <v>52</v>
      </c>
      <c r="E11" s="37" t="s">
        <v>514</v>
      </c>
    </row>
    <row r="12" spans="1:5" ht="25.5">
      <c r="A12" t="s">
        <v>54</v>
      </c>
      <c r="E12" s="35" t="s">
        <v>99</v>
      </c>
    </row>
    <row r="13" spans="1:16" ht="12.75">
      <c r="A13" s="25" t="s">
        <v>45</v>
      </c>
      <c s="29" t="s">
        <v>29</v>
      </c>
      <c s="29" t="s">
        <v>100</v>
      </c>
      <c s="25" t="s">
        <v>23</v>
      </c>
      <c s="30" t="s">
        <v>101</v>
      </c>
      <c s="31" t="s">
        <v>96</v>
      </c>
      <c s="32">
        <v>1.793</v>
      </c>
      <c s="33">
        <v>0</v>
      </c>
      <c s="33">
        <f>ROUND(ROUND(H13,2)*ROUND(G13,3),2)</f>
      </c>
      <c r="O13">
        <f>(I13*21)/100</f>
      </c>
      <c t="s">
        <v>23</v>
      </c>
    </row>
    <row r="14" spans="1:5" ht="12.75">
      <c r="A14" s="34" t="s">
        <v>50</v>
      </c>
      <c r="E14" s="35" t="s">
        <v>448</v>
      </c>
    </row>
    <row r="15" spans="1:5" ht="51">
      <c r="A15" s="36" t="s">
        <v>52</v>
      </c>
      <c r="E15" s="37" t="s">
        <v>500</v>
      </c>
    </row>
    <row r="16" spans="1:5" ht="25.5">
      <c r="A16" t="s">
        <v>54</v>
      </c>
      <c r="E16" s="35" t="s">
        <v>99</v>
      </c>
    </row>
    <row r="17" spans="1:18" ht="12.75" customHeight="1">
      <c r="A17" s="6" t="s">
        <v>43</v>
      </c>
      <c s="6"/>
      <c s="40" t="s">
        <v>29</v>
      </c>
      <c s="6"/>
      <c s="27" t="s">
        <v>110</v>
      </c>
      <c s="6"/>
      <c s="6"/>
      <c s="6"/>
      <c s="41">
        <f>0+Q17</f>
      </c>
      <c r="O17">
        <f>0+R17</f>
      </c>
      <c r="Q17">
        <f>0+I18+I22</f>
      </c>
      <c>
        <f>0+O18+O22</f>
      </c>
    </row>
    <row r="18" spans="1:16" ht="12.75">
      <c r="A18" s="25" t="s">
        <v>45</v>
      </c>
      <c s="29" t="s">
        <v>29</v>
      </c>
      <c s="29" t="s">
        <v>450</v>
      </c>
      <c s="25" t="s">
        <v>47</v>
      </c>
      <c s="30" t="s">
        <v>451</v>
      </c>
      <c s="31" t="s">
        <v>96</v>
      </c>
      <c s="32">
        <v>12.6</v>
      </c>
      <c s="33">
        <v>0</v>
      </c>
      <c s="33">
        <f>ROUND(ROUND(H18,2)*ROUND(G18,3),2)</f>
      </c>
      <c r="O18">
        <f>(I18*21)/100</f>
      </c>
      <c t="s">
        <v>23</v>
      </c>
    </row>
    <row r="19" spans="1:5" ht="25.5">
      <c r="A19" s="34" t="s">
        <v>50</v>
      </c>
      <c r="E19" s="35" t="s">
        <v>452</v>
      </c>
    </row>
    <row r="20" spans="1:5" ht="25.5">
      <c r="A20" s="36" t="s">
        <v>52</v>
      </c>
      <c r="E20" s="37" t="s">
        <v>515</v>
      </c>
    </row>
    <row r="21" spans="1:5" ht="318.75">
      <c r="A21" t="s">
        <v>54</v>
      </c>
      <c r="E21" s="35" t="s">
        <v>454</v>
      </c>
    </row>
    <row r="22" spans="1:16" ht="12.75">
      <c r="A22" s="25" t="s">
        <v>45</v>
      </c>
      <c s="29" t="s">
        <v>23</v>
      </c>
      <c s="29" t="s">
        <v>202</v>
      </c>
      <c s="25" t="s">
        <v>47</v>
      </c>
      <c s="30" t="s">
        <v>203</v>
      </c>
      <c s="31" t="s">
        <v>96</v>
      </c>
      <c s="32">
        <v>4.875</v>
      </c>
      <c s="33">
        <v>0</v>
      </c>
      <c s="33">
        <f>ROUND(ROUND(H22,2)*ROUND(G22,3),2)</f>
      </c>
      <c r="O22">
        <f>(I22*21)/100</f>
      </c>
      <c t="s">
        <v>23</v>
      </c>
    </row>
    <row r="23" spans="1:5" ht="25.5">
      <c r="A23" s="34" t="s">
        <v>50</v>
      </c>
      <c r="E23" s="35" t="s">
        <v>455</v>
      </c>
    </row>
    <row r="24" spans="1:5" ht="25.5">
      <c r="A24" s="36" t="s">
        <v>52</v>
      </c>
      <c r="E24" s="37" t="s">
        <v>516</v>
      </c>
    </row>
    <row r="25" spans="1:5" ht="293.25">
      <c r="A25" t="s">
        <v>54</v>
      </c>
      <c r="E25" s="35" t="s">
        <v>206</v>
      </c>
    </row>
    <row r="26" spans="1:18" ht="12.75" customHeight="1">
      <c r="A26" s="6" t="s">
        <v>43</v>
      </c>
      <c s="6"/>
      <c s="40" t="s">
        <v>33</v>
      </c>
      <c s="6"/>
      <c s="27" t="s">
        <v>457</v>
      </c>
      <c s="6"/>
      <c s="6"/>
      <c s="6"/>
      <c s="41">
        <f>0+Q26</f>
      </c>
      <c r="O26">
        <f>0+R26</f>
      </c>
      <c r="Q26">
        <f>0+I27+I31+I35+I39+I43</f>
      </c>
      <c>
        <f>0+O27+O31+O35+O39+O43</f>
      </c>
    </row>
    <row r="27" spans="1:16" ht="12.75">
      <c r="A27" s="25" t="s">
        <v>45</v>
      </c>
      <c s="29" t="s">
        <v>22</v>
      </c>
      <c s="29" t="s">
        <v>458</v>
      </c>
      <c s="25" t="s">
        <v>47</v>
      </c>
      <c s="30" t="s">
        <v>459</v>
      </c>
      <c s="31" t="s">
        <v>96</v>
      </c>
      <c s="32">
        <v>0.934</v>
      </c>
      <c s="33">
        <v>0</v>
      </c>
      <c s="33">
        <f>ROUND(ROUND(H27,2)*ROUND(G27,3),2)</f>
      </c>
      <c r="O27">
        <f>(I27*21)/100</f>
      </c>
      <c t="s">
        <v>23</v>
      </c>
    </row>
    <row r="28" spans="1:5" ht="25.5">
      <c r="A28" s="34" t="s">
        <v>50</v>
      </c>
      <c r="E28" s="35" t="s">
        <v>460</v>
      </c>
    </row>
    <row r="29" spans="1:5" ht="25.5">
      <c r="A29" s="36" t="s">
        <v>52</v>
      </c>
      <c r="E29" s="37" t="s">
        <v>517</v>
      </c>
    </row>
    <row r="30" spans="1:5" ht="369.75">
      <c r="A30" t="s">
        <v>54</v>
      </c>
      <c r="E30" s="35" t="s">
        <v>344</v>
      </c>
    </row>
    <row r="31" spans="1:16" ht="12.75">
      <c r="A31" s="25" t="s">
        <v>45</v>
      </c>
      <c s="29" t="s">
        <v>35</v>
      </c>
      <c s="29" t="s">
        <v>462</v>
      </c>
      <c s="25" t="s">
        <v>29</v>
      </c>
      <c s="30" t="s">
        <v>463</v>
      </c>
      <c s="31" t="s">
        <v>96</v>
      </c>
      <c s="32">
        <v>2.43</v>
      </c>
      <c s="33">
        <v>0</v>
      </c>
      <c s="33">
        <f>ROUND(ROUND(H31,2)*ROUND(G31,3),2)</f>
      </c>
      <c r="O31">
        <f>(I31*21)/100</f>
      </c>
      <c t="s">
        <v>23</v>
      </c>
    </row>
    <row r="32" spans="1:5" ht="25.5">
      <c r="A32" s="34" t="s">
        <v>50</v>
      </c>
      <c r="E32" s="35" t="s">
        <v>464</v>
      </c>
    </row>
    <row r="33" spans="1:5" ht="25.5">
      <c r="A33" s="36" t="s">
        <v>52</v>
      </c>
      <c r="E33" s="37" t="s">
        <v>518</v>
      </c>
    </row>
    <row r="34" spans="1:5" ht="369.75">
      <c r="A34" t="s">
        <v>54</v>
      </c>
      <c r="E34" s="35" t="s">
        <v>344</v>
      </c>
    </row>
    <row r="35" spans="1:16" ht="12.75">
      <c r="A35" s="25" t="s">
        <v>45</v>
      </c>
      <c s="29" t="s">
        <v>33</v>
      </c>
      <c s="29" t="s">
        <v>462</v>
      </c>
      <c s="25" t="s">
        <v>23</v>
      </c>
      <c s="30" t="s">
        <v>463</v>
      </c>
      <c s="31" t="s">
        <v>96</v>
      </c>
      <c s="32">
        <v>0.435</v>
      </c>
      <c s="33">
        <v>0</v>
      </c>
      <c s="33">
        <f>ROUND(ROUND(H35,2)*ROUND(G35,3),2)</f>
      </c>
      <c r="O35">
        <f>(I35*21)/100</f>
      </c>
      <c t="s">
        <v>23</v>
      </c>
    </row>
    <row r="36" spans="1:5" ht="25.5">
      <c r="A36" s="34" t="s">
        <v>50</v>
      </c>
      <c r="E36" s="35" t="s">
        <v>466</v>
      </c>
    </row>
    <row r="37" spans="1:5" ht="25.5">
      <c r="A37" s="36" t="s">
        <v>52</v>
      </c>
      <c r="E37" s="37" t="s">
        <v>467</v>
      </c>
    </row>
    <row r="38" spans="1:5" ht="369.75">
      <c r="A38" t="s">
        <v>54</v>
      </c>
      <c r="E38" s="35" t="s">
        <v>344</v>
      </c>
    </row>
    <row r="39" spans="1:16" ht="12.75">
      <c r="A39" s="25" t="s">
        <v>45</v>
      </c>
      <c s="29" t="s">
        <v>68</v>
      </c>
      <c s="29" t="s">
        <v>473</v>
      </c>
      <c s="25" t="s">
        <v>47</v>
      </c>
      <c s="30" t="s">
        <v>474</v>
      </c>
      <c s="31" t="s">
        <v>96</v>
      </c>
      <c s="32">
        <v>2.16</v>
      </c>
      <c s="33">
        <v>0</v>
      </c>
      <c s="33">
        <f>ROUND(ROUND(H39,2)*ROUND(G39,3),2)</f>
      </c>
      <c r="O39">
        <f>(I39*21)/100</f>
      </c>
      <c t="s">
        <v>23</v>
      </c>
    </row>
    <row r="40" spans="1:5" ht="25.5">
      <c r="A40" s="34" t="s">
        <v>50</v>
      </c>
      <c r="E40" s="35" t="s">
        <v>475</v>
      </c>
    </row>
    <row r="41" spans="1:5" ht="25.5">
      <c r="A41" s="36" t="s">
        <v>52</v>
      </c>
      <c r="E41" s="37" t="s">
        <v>519</v>
      </c>
    </row>
    <row r="42" spans="1:5" ht="102">
      <c r="A42" t="s">
        <v>54</v>
      </c>
      <c r="E42" s="35" t="s">
        <v>477</v>
      </c>
    </row>
    <row r="43" spans="1:16" ht="12.75">
      <c r="A43" s="25" t="s">
        <v>45</v>
      </c>
      <c s="29" t="s">
        <v>70</v>
      </c>
      <c s="29" t="s">
        <v>478</v>
      </c>
      <c s="25" t="s">
        <v>47</v>
      </c>
      <c s="30" t="s">
        <v>479</v>
      </c>
      <c s="31" t="s">
        <v>96</v>
      </c>
      <c s="32">
        <v>0.468</v>
      </c>
      <c s="33">
        <v>0</v>
      </c>
      <c s="33">
        <f>ROUND(ROUND(H43,2)*ROUND(G43,3),2)</f>
      </c>
      <c r="O43">
        <f>(I43*21)/100</f>
      </c>
      <c t="s">
        <v>23</v>
      </c>
    </row>
    <row r="44" spans="1:5" ht="25.5">
      <c r="A44" s="34" t="s">
        <v>50</v>
      </c>
      <c r="E44" s="35" t="s">
        <v>480</v>
      </c>
    </row>
    <row r="45" spans="1:5" ht="25.5">
      <c r="A45" s="36" t="s">
        <v>52</v>
      </c>
      <c r="E45" s="37" t="s">
        <v>481</v>
      </c>
    </row>
    <row r="46" spans="1:5" ht="357">
      <c r="A46" t="s">
        <v>54</v>
      </c>
      <c r="E46" s="35" t="s">
        <v>482</v>
      </c>
    </row>
    <row r="47" spans="1:18" ht="12.75" customHeight="1">
      <c r="A47" s="6" t="s">
        <v>43</v>
      </c>
      <c s="6"/>
      <c s="40" t="s">
        <v>70</v>
      </c>
      <c s="6"/>
      <c s="27" t="s">
        <v>295</v>
      </c>
      <c s="6"/>
      <c s="6"/>
      <c s="6"/>
      <c s="41">
        <f>0+Q47</f>
      </c>
      <c r="O47">
        <f>0+R47</f>
      </c>
      <c r="Q47">
        <f>0+I48</f>
      </c>
      <c>
        <f>0+O48</f>
      </c>
    </row>
    <row r="48" spans="1:16" ht="12.75">
      <c r="A48" s="25" t="s">
        <v>45</v>
      </c>
      <c s="29" t="s">
        <v>40</v>
      </c>
      <c s="29" t="s">
        <v>340</v>
      </c>
      <c s="25" t="s">
        <v>47</v>
      </c>
      <c s="30" t="s">
        <v>341</v>
      </c>
      <c s="31" t="s">
        <v>96</v>
      </c>
      <c s="32">
        <v>1.125</v>
      </c>
      <c s="33">
        <v>0</v>
      </c>
      <c s="33">
        <f>ROUND(ROUND(H48,2)*ROUND(G48,3),2)</f>
      </c>
      <c r="O48">
        <f>(I48*21)/100</f>
      </c>
      <c t="s">
        <v>23</v>
      </c>
    </row>
    <row r="49" spans="1:5" ht="25.5">
      <c r="A49" s="34" t="s">
        <v>50</v>
      </c>
      <c r="E49" s="35" t="s">
        <v>483</v>
      </c>
    </row>
    <row r="50" spans="1:5" ht="25.5">
      <c r="A50" s="36" t="s">
        <v>52</v>
      </c>
      <c r="E50" s="37" t="s">
        <v>520</v>
      </c>
    </row>
    <row r="51" spans="1:5" ht="369.75">
      <c r="A51" t="s">
        <v>54</v>
      </c>
      <c r="E51" s="35" t="s">
        <v>344</v>
      </c>
    </row>
    <row r="52" spans="1:18" ht="12.75" customHeight="1">
      <c r="A52" s="6" t="s">
        <v>43</v>
      </c>
      <c s="6"/>
      <c s="40" t="s">
        <v>40</v>
      </c>
      <c s="6"/>
      <c s="27" t="s">
        <v>345</v>
      </c>
      <c s="6"/>
      <c s="6"/>
      <c s="6"/>
      <c s="41">
        <f>0+Q52</f>
      </c>
      <c r="O52">
        <f>0+R52</f>
      </c>
      <c r="Q52">
        <f>0+I53+I57+I61</f>
      </c>
      <c>
        <f>0+O53+O57+O61</f>
      </c>
    </row>
    <row r="53" spans="1:16" ht="12.75">
      <c r="A53" s="25" t="s">
        <v>45</v>
      </c>
      <c s="29" t="s">
        <v>42</v>
      </c>
      <c s="29" t="s">
        <v>521</v>
      </c>
      <c s="25" t="s">
        <v>47</v>
      </c>
      <c s="30" t="s">
        <v>522</v>
      </c>
      <c s="31" t="s">
        <v>125</v>
      </c>
      <c s="32">
        <v>7.5</v>
      </c>
      <c s="33">
        <v>0</v>
      </c>
      <c s="33">
        <f>ROUND(ROUND(H53,2)*ROUND(G53,3),2)</f>
      </c>
      <c r="O53">
        <f>(I53*21)/100</f>
      </c>
      <c t="s">
        <v>23</v>
      </c>
    </row>
    <row r="54" spans="1:5" ht="12.75">
      <c r="A54" s="34" t="s">
        <v>50</v>
      </c>
      <c r="E54" s="35" t="s">
        <v>523</v>
      </c>
    </row>
    <row r="55" spans="1:5" ht="25.5">
      <c r="A55" s="36" t="s">
        <v>52</v>
      </c>
      <c r="E55" s="37" t="s">
        <v>509</v>
      </c>
    </row>
    <row r="56" spans="1:5" ht="63.75">
      <c r="A56" t="s">
        <v>54</v>
      </c>
      <c r="E56" s="35" t="s">
        <v>489</v>
      </c>
    </row>
    <row r="57" spans="1:16" ht="12.75">
      <c r="A57" s="25" t="s">
        <v>45</v>
      </c>
      <c s="29" t="s">
        <v>81</v>
      </c>
      <c s="29" t="s">
        <v>428</v>
      </c>
      <c s="25" t="s">
        <v>47</v>
      </c>
      <c s="30" t="s">
        <v>429</v>
      </c>
      <c s="31" t="s">
        <v>96</v>
      </c>
      <c s="32">
        <v>1.08</v>
      </c>
      <c s="33">
        <v>0</v>
      </c>
      <c s="33">
        <f>ROUND(ROUND(H57,2)*ROUND(G57,3),2)</f>
      </c>
      <c r="O57">
        <f>(I57*21)/100</f>
      </c>
      <c t="s">
        <v>23</v>
      </c>
    </row>
    <row r="58" spans="1:5" ht="25.5">
      <c r="A58" s="34" t="s">
        <v>50</v>
      </c>
      <c r="E58" s="35" t="s">
        <v>490</v>
      </c>
    </row>
    <row r="59" spans="1:5" ht="25.5">
      <c r="A59" s="36" t="s">
        <v>52</v>
      </c>
      <c r="E59" s="37" t="s">
        <v>524</v>
      </c>
    </row>
    <row r="60" spans="1:5" ht="102">
      <c r="A60" t="s">
        <v>54</v>
      </c>
      <c r="E60" s="35" t="s">
        <v>432</v>
      </c>
    </row>
    <row r="61" spans="1:16" ht="12.75">
      <c r="A61" s="25" t="s">
        <v>45</v>
      </c>
      <c s="29" t="s">
        <v>86</v>
      </c>
      <c s="29" t="s">
        <v>492</v>
      </c>
      <c s="25" t="s">
        <v>47</v>
      </c>
      <c s="30" t="s">
        <v>493</v>
      </c>
      <c s="31" t="s">
        <v>125</v>
      </c>
      <c s="32">
        <v>5</v>
      </c>
      <c s="33">
        <v>0</v>
      </c>
      <c s="33">
        <f>ROUND(ROUND(H61,2)*ROUND(G61,3),2)</f>
      </c>
      <c r="O61">
        <f>(I61*21)/100</f>
      </c>
      <c t="s">
        <v>23</v>
      </c>
    </row>
    <row r="62" spans="1:5" ht="25.5">
      <c r="A62" s="34" t="s">
        <v>50</v>
      </c>
      <c r="E62" s="35" t="s">
        <v>494</v>
      </c>
    </row>
    <row r="63" spans="1:5" ht="25.5">
      <c r="A63" s="36" t="s">
        <v>52</v>
      </c>
      <c r="E63" s="37" t="s">
        <v>511</v>
      </c>
    </row>
    <row r="64" spans="1:5" ht="114.75">
      <c r="A64" t="s">
        <v>54</v>
      </c>
      <c r="E64" s="35" t="s">
        <v>496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0+O8+O17+O26+O47+O52</f>
      </c>
      <c t="s">
        <v>22</v>
      </c>
    </row>
    <row r="3" spans="1:16" ht="15" customHeight="1">
      <c r="A3" t="s">
        <v>12</v>
      </c>
      <c s="12" t="s">
        <v>14</v>
      </c>
      <c s="13" t="s">
        <v>15</v>
      </c>
      <c s="1"/>
      <c s="14" t="s">
        <v>16</v>
      </c>
      <c s="1"/>
      <c s="9"/>
      <c s="8" t="s">
        <v>525</v>
      </c>
      <c s="38">
        <f>0+I8+I17+I26+I47+I52</f>
      </c>
      <c r="O3" t="s">
        <v>19</v>
      </c>
      <c t="s">
        <v>23</v>
      </c>
    </row>
    <row r="4" spans="1:16" ht="15" customHeight="1">
      <c r="A4" t="s">
        <v>17</v>
      </c>
      <c s="16" t="s">
        <v>18</v>
      </c>
      <c s="17" t="s">
        <v>525</v>
      </c>
      <c s="6"/>
      <c s="18" t="s">
        <v>526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23</v>
      </c>
      <c s="29" t="s">
        <v>100</v>
      </c>
      <c s="25" t="s">
        <v>29</v>
      </c>
      <c s="30" t="s">
        <v>101</v>
      </c>
      <c s="31" t="s">
        <v>96</v>
      </c>
      <c s="32">
        <v>8.2</v>
      </c>
      <c s="33">
        <v>0</v>
      </c>
      <c s="33">
        <f>ROUND(ROUND(H9,2)*ROUND(G9,3),2)</f>
      </c>
      <c r="O9">
        <f>(I9*21)/100</f>
      </c>
      <c t="s">
        <v>23</v>
      </c>
    </row>
    <row r="10" spans="1:5" ht="12.75">
      <c r="A10" s="34" t="s">
        <v>50</v>
      </c>
      <c r="E10" s="35" t="s">
        <v>97</v>
      </c>
    </row>
    <row r="11" spans="1:5" ht="25.5">
      <c r="A11" s="36" t="s">
        <v>52</v>
      </c>
      <c r="E11" s="37" t="s">
        <v>527</v>
      </c>
    </row>
    <row r="12" spans="1:5" ht="25.5">
      <c r="A12" t="s">
        <v>54</v>
      </c>
      <c r="E12" s="35" t="s">
        <v>99</v>
      </c>
    </row>
    <row r="13" spans="1:16" ht="12.75">
      <c r="A13" s="25" t="s">
        <v>45</v>
      </c>
      <c s="29" t="s">
        <v>29</v>
      </c>
      <c s="29" t="s">
        <v>100</v>
      </c>
      <c s="25" t="s">
        <v>23</v>
      </c>
      <c s="30" t="s">
        <v>101</v>
      </c>
      <c s="31" t="s">
        <v>96</v>
      </c>
      <c s="32">
        <v>1.715</v>
      </c>
      <c s="33">
        <v>0</v>
      </c>
      <c s="33">
        <f>ROUND(ROUND(H13,2)*ROUND(G13,3),2)</f>
      </c>
      <c r="O13">
        <f>(I13*21)/100</f>
      </c>
      <c t="s">
        <v>23</v>
      </c>
    </row>
    <row r="14" spans="1:5" ht="12.75">
      <c r="A14" s="34" t="s">
        <v>50</v>
      </c>
      <c r="E14" s="35" t="s">
        <v>448</v>
      </c>
    </row>
    <row r="15" spans="1:5" ht="51">
      <c r="A15" s="36" t="s">
        <v>52</v>
      </c>
      <c r="E15" s="37" t="s">
        <v>528</v>
      </c>
    </row>
    <row r="16" spans="1:5" ht="25.5">
      <c r="A16" t="s">
        <v>54</v>
      </c>
      <c r="E16" s="35" t="s">
        <v>99</v>
      </c>
    </row>
    <row r="17" spans="1:18" ht="12.75" customHeight="1">
      <c r="A17" s="6" t="s">
        <v>43</v>
      </c>
      <c s="6"/>
      <c s="40" t="s">
        <v>29</v>
      </c>
      <c s="6"/>
      <c s="27" t="s">
        <v>110</v>
      </c>
      <c s="6"/>
      <c s="6"/>
      <c s="6"/>
      <c s="41">
        <f>0+Q17</f>
      </c>
      <c r="O17">
        <f>0+R17</f>
      </c>
      <c r="Q17">
        <f>0+I18+I22</f>
      </c>
      <c>
        <f>0+O18+O22</f>
      </c>
    </row>
    <row r="18" spans="1:16" ht="12.75">
      <c r="A18" s="25" t="s">
        <v>45</v>
      </c>
      <c s="29" t="s">
        <v>29</v>
      </c>
      <c s="29" t="s">
        <v>450</v>
      </c>
      <c s="25" t="s">
        <v>47</v>
      </c>
      <c s="30" t="s">
        <v>451</v>
      </c>
      <c s="31" t="s">
        <v>96</v>
      </c>
      <c s="32">
        <v>8.82</v>
      </c>
      <c s="33">
        <v>0</v>
      </c>
      <c s="33">
        <f>ROUND(ROUND(H18,2)*ROUND(G18,3),2)</f>
      </c>
      <c r="O18">
        <f>(I18*21)/100</f>
      </c>
      <c t="s">
        <v>23</v>
      </c>
    </row>
    <row r="19" spans="1:5" ht="25.5">
      <c r="A19" s="34" t="s">
        <v>50</v>
      </c>
      <c r="E19" s="35" t="s">
        <v>452</v>
      </c>
    </row>
    <row r="20" spans="1:5" ht="25.5">
      <c r="A20" s="36" t="s">
        <v>52</v>
      </c>
      <c r="E20" s="37" t="s">
        <v>529</v>
      </c>
    </row>
    <row r="21" spans="1:5" ht="318.75">
      <c r="A21" t="s">
        <v>54</v>
      </c>
      <c r="E21" s="35" t="s">
        <v>454</v>
      </c>
    </row>
    <row r="22" spans="1:16" ht="12.75">
      <c r="A22" s="25" t="s">
        <v>45</v>
      </c>
      <c s="29" t="s">
        <v>23</v>
      </c>
      <c s="29" t="s">
        <v>202</v>
      </c>
      <c s="25" t="s">
        <v>47</v>
      </c>
      <c s="30" t="s">
        <v>203</v>
      </c>
      <c s="31" t="s">
        <v>96</v>
      </c>
      <c s="32">
        <v>4.875</v>
      </c>
      <c s="33">
        <v>0</v>
      </c>
      <c s="33">
        <f>ROUND(ROUND(H22,2)*ROUND(G22,3),2)</f>
      </c>
      <c r="O22">
        <f>(I22*21)/100</f>
      </c>
      <c t="s">
        <v>23</v>
      </c>
    </row>
    <row r="23" spans="1:5" ht="25.5">
      <c r="A23" s="34" t="s">
        <v>50</v>
      </c>
      <c r="E23" s="35" t="s">
        <v>455</v>
      </c>
    </row>
    <row r="24" spans="1:5" ht="25.5">
      <c r="A24" s="36" t="s">
        <v>52</v>
      </c>
      <c r="E24" s="37" t="s">
        <v>516</v>
      </c>
    </row>
    <row r="25" spans="1:5" ht="293.25">
      <c r="A25" t="s">
        <v>54</v>
      </c>
      <c r="E25" s="35" t="s">
        <v>206</v>
      </c>
    </row>
    <row r="26" spans="1:18" ht="12.75" customHeight="1">
      <c r="A26" s="6" t="s">
        <v>43</v>
      </c>
      <c s="6"/>
      <c s="40" t="s">
        <v>33</v>
      </c>
      <c s="6"/>
      <c s="27" t="s">
        <v>457</v>
      </c>
      <c s="6"/>
      <c s="6"/>
      <c s="6"/>
      <c s="41">
        <f>0+Q26</f>
      </c>
      <c r="O26">
        <f>0+R26</f>
      </c>
      <c r="Q26">
        <f>0+I27+I31+I35+I39+I43</f>
      </c>
      <c>
        <f>0+O27+O31+O35+O39+O43</f>
      </c>
    </row>
    <row r="27" spans="1:16" ht="12.75">
      <c r="A27" s="25" t="s">
        <v>45</v>
      </c>
      <c s="29" t="s">
        <v>22</v>
      </c>
      <c s="29" t="s">
        <v>458</v>
      </c>
      <c s="25" t="s">
        <v>47</v>
      </c>
      <c s="30" t="s">
        <v>459</v>
      </c>
      <c s="31" t="s">
        <v>96</v>
      </c>
      <c s="32">
        <v>0.934</v>
      </c>
      <c s="33">
        <v>0</v>
      </c>
      <c s="33">
        <f>ROUND(ROUND(H27,2)*ROUND(G27,3),2)</f>
      </c>
      <c r="O27">
        <f>(I27*21)/100</f>
      </c>
      <c t="s">
        <v>23</v>
      </c>
    </row>
    <row r="28" spans="1:5" ht="25.5">
      <c r="A28" s="34" t="s">
        <v>50</v>
      </c>
      <c r="E28" s="35" t="s">
        <v>460</v>
      </c>
    </row>
    <row r="29" spans="1:5" ht="25.5">
      <c r="A29" s="36" t="s">
        <v>52</v>
      </c>
      <c r="E29" s="37" t="s">
        <v>517</v>
      </c>
    </row>
    <row r="30" spans="1:5" ht="369.75">
      <c r="A30" t="s">
        <v>54</v>
      </c>
      <c r="E30" s="35" t="s">
        <v>344</v>
      </c>
    </row>
    <row r="31" spans="1:16" ht="12.75">
      <c r="A31" s="25" t="s">
        <v>45</v>
      </c>
      <c s="29" t="s">
        <v>35</v>
      </c>
      <c s="29" t="s">
        <v>462</v>
      </c>
      <c s="25" t="s">
        <v>29</v>
      </c>
      <c s="30" t="s">
        <v>463</v>
      </c>
      <c s="31" t="s">
        <v>96</v>
      </c>
      <c s="32">
        <v>2.16</v>
      </c>
      <c s="33">
        <v>0</v>
      </c>
      <c s="33">
        <f>ROUND(ROUND(H31,2)*ROUND(G31,3),2)</f>
      </c>
      <c r="O31">
        <f>(I31*21)/100</f>
      </c>
      <c t="s">
        <v>23</v>
      </c>
    </row>
    <row r="32" spans="1:5" ht="25.5">
      <c r="A32" s="34" t="s">
        <v>50</v>
      </c>
      <c r="E32" s="35" t="s">
        <v>464</v>
      </c>
    </row>
    <row r="33" spans="1:5" ht="25.5">
      <c r="A33" s="36" t="s">
        <v>52</v>
      </c>
      <c r="E33" s="37" t="s">
        <v>530</v>
      </c>
    </row>
    <row r="34" spans="1:5" ht="369.75">
      <c r="A34" t="s">
        <v>54</v>
      </c>
      <c r="E34" s="35" t="s">
        <v>344</v>
      </c>
    </row>
    <row r="35" spans="1:16" ht="12.75">
      <c r="A35" s="25" t="s">
        <v>45</v>
      </c>
      <c s="29" t="s">
        <v>33</v>
      </c>
      <c s="29" t="s">
        <v>462</v>
      </c>
      <c s="25" t="s">
        <v>23</v>
      </c>
      <c s="30" t="s">
        <v>463</v>
      </c>
      <c s="31" t="s">
        <v>96</v>
      </c>
      <c s="32">
        <v>0.384</v>
      </c>
      <c s="33">
        <v>0</v>
      </c>
      <c s="33">
        <f>ROUND(ROUND(H35,2)*ROUND(G35,3),2)</f>
      </c>
      <c r="O35">
        <f>(I35*21)/100</f>
      </c>
      <c t="s">
        <v>23</v>
      </c>
    </row>
    <row r="36" spans="1:5" ht="25.5">
      <c r="A36" s="34" t="s">
        <v>50</v>
      </c>
      <c r="E36" s="35" t="s">
        <v>466</v>
      </c>
    </row>
    <row r="37" spans="1:5" ht="25.5">
      <c r="A37" s="36" t="s">
        <v>52</v>
      </c>
      <c r="E37" s="37" t="s">
        <v>531</v>
      </c>
    </row>
    <row r="38" spans="1:5" ht="369.75">
      <c r="A38" t="s">
        <v>54</v>
      </c>
      <c r="E38" s="35" t="s">
        <v>344</v>
      </c>
    </row>
    <row r="39" spans="1:16" ht="12.75">
      <c r="A39" s="25" t="s">
        <v>45</v>
      </c>
      <c s="29" t="s">
        <v>68</v>
      </c>
      <c s="29" t="s">
        <v>473</v>
      </c>
      <c s="25" t="s">
        <v>47</v>
      </c>
      <c s="30" t="s">
        <v>474</v>
      </c>
      <c s="31" t="s">
        <v>96</v>
      </c>
      <c s="32">
        <v>2.052</v>
      </c>
      <c s="33">
        <v>0</v>
      </c>
      <c s="33">
        <f>ROUND(ROUND(H39,2)*ROUND(G39,3),2)</f>
      </c>
      <c r="O39">
        <f>(I39*21)/100</f>
      </c>
      <c t="s">
        <v>23</v>
      </c>
    </row>
    <row r="40" spans="1:5" ht="25.5">
      <c r="A40" s="34" t="s">
        <v>50</v>
      </c>
      <c r="E40" s="35" t="s">
        <v>475</v>
      </c>
    </row>
    <row r="41" spans="1:5" ht="25.5">
      <c r="A41" s="36" t="s">
        <v>52</v>
      </c>
      <c r="E41" s="37" t="s">
        <v>532</v>
      </c>
    </row>
    <row r="42" spans="1:5" ht="102">
      <c r="A42" t="s">
        <v>54</v>
      </c>
      <c r="E42" s="35" t="s">
        <v>477</v>
      </c>
    </row>
    <row r="43" spans="1:16" ht="12.75">
      <c r="A43" s="25" t="s">
        <v>45</v>
      </c>
      <c s="29" t="s">
        <v>70</v>
      </c>
      <c s="29" t="s">
        <v>478</v>
      </c>
      <c s="25" t="s">
        <v>47</v>
      </c>
      <c s="30" t="s">
        <v>479</v>
      </c>
      <c s="31" t="s">
        <v>96</v>
      </c>
      <c s="32">
        <v>0.468</v>
      </c>
      <c s="33">
        <v>0</v>
      </c>
      <c s="33">
        <f>ROUND(ROUND(H43,2)*ROUND(G43,3),2)</f>
      </c>
      <c r="O43">
        <f>(I43*21)/100</f>
      </c>
      <c t="s">
        <v>23</v>
      </c>
    </row>
    <row r="44" spans="1:5" ht="25.5">
      <c r="A44" s="34" t="s">
        <v>50</v>
      </c>
      <c r="E44" s="35" t="s">
        <v>480</v>
      </c>
    </row>
    <row r="45" spans="1:5" ht="25.5">
      <c r="A45" s="36" t="s">
        <v>52</v>
      </c>
      <c r="E45" s="37" t="s">
        <v>481</v>
      </c>
    </row>
    <row r="46" spans="1:5" ht="357">
      <c r="A46" t="s">
        <v>54</v>
      </c>
      <c r="E46" s="35" t="s">
        <v>482</v>
      </c>
    </row>
    <row r="47" spans="1:18" ht="12.75" customHeight="1">
      <c r="A47" s="6" t="s">
        <v>43</v>
      </c>
      <c s="6"/>
      <c s="40" t="s">
        <v>70</v>
      </c>
      <c s="6"/>
      <c s="27" t="s">
        <v>295</v>
      </c>
      <c s="6"/>
      <c s="6"/>
      <c s="6"/>
      <c s="41">
        <f>0+Q47</f>
      </c>
      <c r="O47">
        <f>0+R47</f>
      </c>
      <c r="Q47">
        <f>0+I48</f>
      </c>
      <c>
        <f>0+O48</f>
      </c>
    </row>
    <row r="48" spans="1:16" ht="12.75">
      <c r="A48" s="25" t="s">
        <v>45</v>
      </c>
      <c s="29" t="s">
        <v>40</v>
      </c>
      <c s="29" t="s">
        <v>340</v>
      </c>
      <c s="25" t="s">
        <v>47</v>
      </c>
      <c s="30" t="s">
        <v>341</v>
      </c>
      <c s="31" t="s">
        <v>96</v>
      </c>
      <c s="32">
        <v>1.2</v>
      </c>
      <c s="33">
        <v>0</v>
      </c>
      <c s="33">
        <f>ROUND(ROUND(H48,2)*ROUND(G48,3),2)</f>
      </c>
      <c r="O48">
        <f>(I48*21)/100</f>
      </c>
      <c t="s">
        <v>23</v>
      </c>
    </row>
    <row r="49" spans="1:5" ht="25.5">
      <c r="A49" s="34" t="s">
        <v>50</v>
      </c>
      <c r="E49" s="35" t="s">
        <v>483</v>
      </c>
    </row>
    <row r="50" spans="1:5" ht="25.5">
      <c r="A50" s="36" t="s">
        <v>52</v>
      </c>
      <c r="E50" s="37" t="s">
        <v>508</v>
      </c>
    </row>
    <row r="51" spans="1:5" ht="369.75">
      <c r="A51" t="s">
        <v>54</v>
      </c>
      <c r="E51" s="35" t="s">
        <v>344</v>
      </c>
    </row>
    <row r="52" spans="1:18" ht="12.75" customHeight="1">
      <c r="A52" s="6" t="s">
        <v>43</v>
      </c>
      <c s="6"/>
      <c s="40" t="s">
        <v>40</v>
      </c>
      <c s="6"/>
      <c s="27" t="s">
        <v>345</v>
      </c>
      <c s="6"/>
      <c s="6"/>
      <c s="6"/>
      <c s="41">
        <f>0+Q52</f>
      </c>
      <c r="O52">
        <f>0+R52</f>
      </c>
      <c r="Q52">
        <f>0+I53+I57+I61</f>
      </c>
      <c>
        <f>0+O53+O57+O61</f>
      </c>
    </row>
    <row r="53" spans="1:16" ht="12.75">
      <c r="A53" s="25" t="s">
        <v>45</v>
      </c>
      <c s="29" t="s">
        <v>42</v>
      </c>
      <c s="29" t="s">
        <v>521</v>
      </c>
      <c s="25" t="s">
        <v>47</v>
      </c>
      <c s="30" t="s">
        <v>522</v>
      </c>
      <c s="31" t="s">
        <v>125</v>
      </c>
      <c s="32">
        <v>7.5</v>
      </c>
      <c s="33">
        <v>0</v>
      </c>
      <c s="33">
        <f>ROUND(ROUND(H53,2)*ROUND(G53,3),2)</f>
      </c>
      <c r="O53">
        <f>(I53*21)/100</f>
      </c>
      <c t="s">
        <v>23</v>
      </c>
    </row>
    <row r="54" spans="1:5" ht="12.75">
      <c r="A54" s="34" t="s">
        <v>50</v>
      </c>
      <c r="E54" s="35" t="s">
        <v>523</v>
      </c>
    </row>
    <row r="55" spans="1:5" ht="25.5">
      <c r="A55" s="36" t="s">
        <v>52</v>
      </c>
      <c r="E55" s="37" t="s">
        <v>509</v>
      </c>
    </row>
    <row r="56" spans="1:5" ht="63.75">
      <c r="A56" t="s">
        <v>54</v>
      </c>
      <c r="E56" s="35" t="s">
        <v>489</v>
      </c>
    </row>
    <row r="57" spans="1:16" ht="12.75">
      <c r="A57" s="25" t="s">
        <v>45</v>
      </c>
      <c s="29" t="s">
        <v>81</v>
      </c>
      <c s="29" t="s">
        <v>428</v>
      </c>
      <c s="25" t="s">
        <v>47</v>
      </c>
      <c s="30" t="s">
        <v>429</v>
      </c>
      <c s="31" t="s">
        <v>96</v>
      </c>
      <c s="32">
        <v>1.08</v>
      </c>
      <c s="33">
        <v>0</v>
      </c>
      <c s="33">
        <f>ROUND(ROUND(H57,2)*ROUND(G57,3),2)</f>
      </c>
      <c r="O57">
        <f>(I57*21)/100</f>
      </c>
      <c t="s">
        <v>23</v>
      </c>
    </row>
    <row r="58" spans="1:5" ht="25.5">
      <c r="A58" s="34" t="s">
        <v>50</v>
      </c>
      <c r="E58" s="35" t="s">
        <v>490</v>
      </c>
    </row>
    <row r="59" spans="1:5" ht="25.5">
      <c r="A59" s="36" t="s">
        <v>52</v>
      </c>
      <c r="E59" s="37" t="s">
        <v>524</v>
      </c>
    </row>
    <row r="60" spans="1:5" ht="102">
      <c r="A60" t="s">
        <v>54</v>
      </c>
      <c r="E60" s="35" t="s">
        <v>432</v>
      </c>
    </row>
    <row r="61" spans="1:16" ht="12.75">
      <c r="A61" s="25" t="s">
        <v>45</v>
      </c>
      <c s="29" t="s">
        <v>86</v>
      </c>
      <c s="29" t="s">
        <v>492</v>
      </c>
      <c s="25" t="s">
        <v>47</v>
      </c>
      <c s="30" t="s">
        <v>493</v>
      </c>
      <c s="31" t="s">
        <v>125</v>
      </c>
      <c s="32">
        <v>4.5</v>
      </c>
      <c s="33">
        <v>0</v>
      </c>
      <c s="33">
        <f>ROUND(ROUND(H61,2)*ROUND(G61,3),2)</f>
      </c>
      <c r="O61">
        <f>(I61*21)/100</f>
      </c>
      <c t="s">
        <v>23</v>
      </c>
    </row>
    <row r="62" spans="1:5" ht="25.5">
      <c r="A62" s="34" t="s">
        <v>50</v>
      </c>
      <c r="E62" s="35" t="s">
        <v>494</v>
      </c>
    </row>
    <row r="63" spans="1:5" ht="25.5">
      <c r="A63" s="36" t="s">
        <v>52</v>
      </c>
      <c r="E63" s="37" t="s">
        <v>533</v>
      </c>
    </row>
    <row r="64" spans="1:5" ht="114.75">
      <c r="A64" t="s">
        <v>54</v>
      </c>
      <c r="E64" s="35" t="s">
        <v>496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0+O8+O21+O26+O35</f>
      </c>
      <c t="s">
        <v>22</v>
      </c>
    </row>
    <row r="3" spans="1:16" ht="15" customHeight="1">
      <c r="A3" t="s">
        <v>12</v>
      </c>
      <c s="12" t="s">
        <v>14</v>
      </c>
      <c s="13" t="s">
        <v>15</v>
      </c>
      <c s="1"/>
      <c s="14" t="s">
        <v>16</v>
      </c>
      <c s="1"/>
      <c s="9"/>
      <c s="8" t="s">
        <v>534</v>
      </c>
      <c s="38">
        <f>0+I8+I21+I26+I35</f>
      </c>
      <c r="O3" t="s">
        <v>19</v>
      </c>
      <c t="s">
        <v>23</v>
      </c>
    </row>
    <row r="4" spans="1:16" ht="15" customHeight="1">
      <c r="A4" t="s">
        <v>17</v>
      </c>
      <c s="16" t="s">
        <v>18</v>
      </c>
      <c s="17" t="s">
        <v>534</v>
      </c>
      <c s="6"/>
      <c s="18" t="s">
        <v>535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536</v>
      </c>
      <c s="25" t="s">
        <v>47</v>
      </c>
      <c s="30" t="s">
        <v>537</v>
      </c>
      <c s="31" t="s">
        <v>49</v>
      </c>
      <c s="32">
        <v>1</v>
      </c>
      <c s="33">
        <v>0</v>
      </c>
      <c s="33">
        <f>ROUND(ROUND(H9,2)*ROUND(G9,3),2)</f>
      </c>
      <c r="O9">
        <f>(I9*0)/100</f>
      </c>
      <c t="s">
        <v>27</v>
      </c>
    </row>
    <row r="10" spans="1:5" ht="102">
      <c r="A10" s="34" t="s">
        <v>50</v>
      </c>
      <c r="E10" s="35" t="s">
        <v>538</v>
      </c>
    </row>
    <row r="11" spans="1:5" ht="25.5">
      <c r="A11" s="36" t="s">
        <v>52</v>
      </c>
      <c r="E11" s="37" t="s">
        <v>53</v>
      </c>
    </row>
    <row r="12" spans="1:5" ht="12.75">
      <c r="A12" t="s">
        <v>54</v>
      </c>
      <c r="E12" s="35" t="s">
        <v>55</v>
      </c>
    </row>
    <row r="13" spans="1:16" ht="12.75">
      <c r="A13" s="25" t="s">
        <v>45</v>
      </c>
      <c s="29" t="s">
        <v>22</v>
      </c>
      <c s="29" t="s">
        <v>536</v>
      </c>
      <c s="25" t="s">
        <v>29</v>
      </c>
      <c s="30" t="s">
        <v>537</v>
      </c>
      <c s="31" t="s">
        <v>49</v>
      </c>
      <c s="32">
        <v>1</v>
      </c>
      <c s="33">
        <v>0</v>
      </c>
      <c s="33">
        <f>ROUND(ROUND(H13,2)*ROUND(G13,3),2)</f>
      </c>
      <c r="O13">
        <f>(I13*0)/100</f>
      </c>
      <c t="s">
        <v>27</v>
      </c>
    </row>
    <row r="14" spans="1:5" ht="51">
      <c r="A14" s="34" t="s">
        <v>50</v>
      </c>
      <c r="E14" s="35" t="s">
        <v>539</v>
      </c>
    </row>
    <row r="15" spans="1:5" ht="12.75">
      <c r="A15" s="36" t="s">
        <v>52</v>
      </c>
      <c r="E15" s="37" t="s">
        <v>90</v>
      </c>
    </row>
    <row r="16" spans="1:5" ht="12.75">
      <c r="A16" t="s">
        <v>54</v>
      </c>
      <c r="E16" s="35" t="s">
        <v>55</v>
      </c>
    </row>
    <row r="17" spans="1:16" ht="12.75">
      <c r="A17" s="25" t="s">
        <v>45</v>
      </c>
      <c s="29" t="s">
        <v>23</v>
      </c>
      <c s="29" t="s">
        <v>536</v>
      </c>
      <c s="25" t="s">
        <v>23</v>
      </c>
      <c s="30" t="s">
        <v>537</v>
      </c>
      <c s="31" t="s">
        <v>49</v>
      </c>
      <c s="32">
        <v>1</v>
      </c>
      <c s="33">
        <v>0</v>
      </c>
      <c s="33">
        <f>ROUND(ROUND(H17,2)*ROUND(G17,3),2)</f>
      </c>
      <c r="O17">
        <f>(I17*0)/100</f>
      </c>
      <c t="s">
        <v>27</v>
      </c>
    </row>
    <row r="18" spans="1:5" ht="12.75">
      <c r="A18" s="34" t="s">
        <v>50</v>
      </c>
      <c r="E18" s="35" t="s">
        <v>540</v>
      </c>
    </row>
    <row r="19" spans="1:5" ht="25.5">
      <c r="A19" s="36" t="s">
        <v>52</v>
      </c>
      <c r="E19" s="37" t="s">
        <v>53</v>
      </c>
    </row>
    <row r="20" spans="1:5" ht="12.75">
      <c r="A20" t="s">
        <v>54</v>
      </c>
      <c r="E20" s="35" t="s">
        <v>55</v>
      </c>
    </row>
    <row r="21" spans="1:18" ht="12.75" customHeight="1">
      <c r="A21" s="6" t="s">
        <v>43</v>
      </c>
      <c s="6"/>
      <c s="40" t="s">
        <v>29</v>
      </c>
      <c s="6"/>
      <c s="27" t="s">
        <v>110</v>
      </c>
      <c s="6"/>
      <c s="6"/>
      <c s="6"/>
      <c s="41">
        <f>0+Q21</f>
      </c>
      <c r="O21">
        <f>0+R21</f>
      </c>
      <c r="Q21">
        <f>0+I22</f>
      </c>
      <c>
        <f>0+O22</f>
      </c>
    </row>
    <row r="22" spans="1:16" ht="25.5">
      <c r="A22" s="25" t="s">
        <v>45</v>
      </c>
      <c s="29" t="s">
        <v>23</v>
      </c>
      <c s="29" t="s">
        <v>541</v>
      </c>
      <c s="25" t="s">
        <v>47</v>
      </c>
      <c s="30" t="s">
        <v>542</v>
      </c>
      <c s="31" t="s">
        <v>96</v>
      </c>
      <c s="32">
        <v>100</v>
      </c>
      <c s="33">
        <v>0</v>
      </c>
      <c s="33">
        <f>ROUND(ROUND(H22,2)*ROUND(G22,3),2)</f>
      </c>
      <c r="O22">
        <f>(I22*21)/100</f>
      </c>
      <c t="s">
        <v>23</v>
      </c>
    </row>
    <row r="23" spans="1:5" ht="25.5">
      <c r="A23" s="34" t="s">
        <v>50</v>
      </c>
      <c r="E23" s="35" t="s">
        <v>543</v>
      </c>
    </row>
    <row r="24" spans="1:5" ht="12.75">
      <c r="A24" s="36" t="s">
        <v>52</v>
      </c>
      <c r="E24" s="37" t="s">
        <v>544</v>
      </c>
    </row>
    <row r="25" spans="1:5" ht="63.75">
      <c r="A25" t="s">
        <v>54</v>
      </c>
      <c r="E25" s="35" t="s">
        <v>115</v>
      </c>
    </row>
    <row r="26" spans="1:18" ht="12.75" customHeight="1">
      <c r="A26" s="6" t="s">
        <v>43</v>
      </c>
      <c s="6"/>
      <c s="40" t="s">
        <v>35</v>
      </c>
      <c s="6"/>
      <c s="27" t="s">
        <v>93</v>
      </c>
      <c s="6"/>
      <c s="6"/>
      <c s="6"/>
      <c s="41">
        <f>0+Q26</f>
      </c>
      <c r="O26">
        <f>0+R26</f>
      </c>
      <c r="Q26">
        <f>0+I27+I31</f>
      </c>
      <c>
        <f>0+O27+O31</f>
      </c>
    </row>
    <row r="27" spans="1:16" ht="12.75">
      <c r="A27" s="25" t="s">
        <v>45</v>
      </c>
      <c s="29" t="s">
        <v>22</v>
      </c>
      <c s="29" t="s">
        <v>545</v>
      </c>
      <c s="25" t="s">
        <v>47</v>
      </c>
      <c s="30" t="s">
        <v>546</v>
      </c>
      <c s="31" t="s">
        <v>210</v>
      </c>
      <c s="32">
        <v>2000</v>
      </c>
      <c s="33">
        <v>0</v>
      </c>
      <c s="33">
        <f>ROUND(ROUND(H27,2)*ROUND(G27,3),2)</f>
      </c>
      <c r="O27">
        <f>(I27*21)/100</f>
      </c>
      <c t="s">
        <v>23</v>
      </c>
    </row>
    <row r="28" spans="1:5" ht="25.5">
      <c r="A28" s="34" t="s">
        <v>50</v>
      </c>
      <c r="E28" s="35" t="s">
        <v>547</v>
      </c>
    </row>
    <row r="29" spans="1:5" ht="12.75">
      <c r="A29" s="36" t="s">
        <v>52</v>
      </c>
      <c r="E29" s="37" t="s">
        <v>548</v>
      </c>
    </row>
    <row r="30" spans="1:5" ht="102">
      <c r="A30" t="s">
        <v>54</v>
      </c>
      <c r="E30" s="35" t="s">
        <v>549</v>
      </c>
    </row>
    <row r="31" spans="1:16" ht="12.75">
      <c r="A31" s="25" t="s">
        <v>45</v>
      </c>
      <c s="29" t="s">
        <v>33</v>
      </c>
      <c s="29" t="s">
        <v>550</v>
      </c>
      <c s="25" t="s">
        <v>47</v>
      </c>
      <c s="30" t="s">
        <v>551</v>
      </c>
      <c s="31" t="s">
        <v>96</v>
      </c>
      <c s="32">
        <v>100</v>
      </c>
      <c s="33">
        <v>0</v>
      </c>
      <c s="33">
        <f>ROUND(ROUND(H31,2)*ROUND(G31,3),2)</f>
      </c>
      <c r="O31">
        <f>(I31*21)/100</f>
      </c>
      <c t="s">
        <v>23</v>
      </c>
    </row>
    <row r="32" spans="1:5" ht="12.75">
      <c r="A32" s="34" t="s">
        <v>50</v>
      </c>
      <c r="E32" s="35" t="s">
        <v>552</v>
      </c>
    </row>
    <row r="33" spans="1:5" ht="12.75">
      <c r="A33" s="36" t="s">
        <v>52</v>
      </c>
      <c r="E33" s="37" t="s">
        <v>553</v>
      </c>
    </row>
    <row r="34" spans="1:5" ht="204">
      <c r="A34" t="s">
        <v>54</v>
      </c>
      <c r="E34" s="35" t="s">
        <v>554</v>
      </c>
    </row>
    <row r="35" spans="1:18" ht="12.75" customHeight="1">
      <c r="A35" s="6" t="s">
        <v>43</v>
      </c>
      <c s="6"/>
      <c s="40" t="s">
        <v>40</v>
      </c>
      <c s="6"/>
      <c s="27" t="s">
        <v>345</v>
      </c>
      <c s="6"/>
      <c s="6"/>
      <c s="6"/>
      <c s="41">
        <f>0+Q35</f>
      </c>
      <c r="O35">
        <f>0+R35</f>
      </c>
      <c r="Q35">
        <f>0+I36</f>
      </c>
      <c>
        <f>0+O36</f>
      </c>
    </row>
    <row r="36" spans="1:16" ht="12.75">
      <c r="A36" s="25" t="s">
        <v>45</v>
      </c>
      <c s="29" t="s">
        <v>35</v>
      </c>
      <c s="29" t="s">
        <v>555</v>
      </c>
      <c s="25" t="s">
        <v>47</v>
      </c>
      <c s="30" t="s">
        <v>556</v>
      </c>
      <c s="31" t="s">
        <v>210</v>
      </c>
      <c s="32">
        <v>2000</v>
      </c>
      <c s="33">
        <v>0</v>
      </c>
      <c s="33">
        <f>ROUND(ROUND(H36,2)*ROUND(G36,3),2)</f>
      </c>
      <c r="O36">
        <f>(I36*21)/100</f>
      </c>
      <c t="s">
        <v>23</v>
      </c>
    </row>
    <row r="37" spans="1:5" ht="12.75">
      <c r="A37" s="34" t="s">
        <v>50</v>
      </c>
      <c r="E37" s="35" t="s">
        <v>47</v>
      </c>
    </row>
    <row r="38" spans="1:5" ht="12.75">
      <c r="A38" s="36" t="s">
        <v>52</v>
      </c>
      <c r="E38" s="37" t="s">
        <v>548</v>
      </c>
    </row>
    <row r="39" spans="1:5" ht="25.5">
      <c r="A39" t="s">
        <v>54</v>
      </c>
      <c r="E39" s="35" t="s">
        <v>557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D6D02840B944C546A8FFB3BEE68E8FD7" ma:contentTypeVersion="27" ma:contentTypeDescription="Vytvoří nový dokument" ma:contentTypeScope="" ma:versionID="022b2de70b78398005233d39c62cb146">
  <xsd:schema xmlns:xsd="http://www.w3.org/2001/XMLSchema" xmlns:xs="http://www.w3.org/2001/XMLSchema" xmlns:p="http://schemas.microsoft.com/office/2006/metadata/properties" xmlns:ns1="http://schemas.microsoft.com/sharepoint/v3" xmlns:ns2="1c5afdd9-10a7-4471-939e-3b6fefddb120" xmlns:ns3="1b0a2e31-377b-4a4f-8b74-191dd8e2e1a2" xmlns:ns4="http://schemas.microsoft.com/sharepoint/v3/fields" targetNamespace="http://schemas.microsoft.com/office/2006/metadata/properties" ma:root="true" ma:fieldsID="800750ff83b2f4be124ce973cd482616" ns1:_="" ns2:_="" ns3:_="" ns4:_="">
    <xsd:import namespace="http://schemas.microsoft.com/sharepoint/v3"/>
    <xsd:import namespace="1c5afdd9-10a7-4471-939e-3b6fefddb120"/>
    <xsd:import namespace="1b0a2e31-377b-4a4f-8b74-191dd8e2e1a2"/>
    <xsd:import namespace="http://schemas.microsoft.com/sharepoint/v3/fields"/>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A" minOccurs="0"/>
                <xsd:element ref="ns1:ClientSideApplicationId" minOccurs="0"/>
                <xsd:element ref="ns1:PageLayoutType" minOccurs="0"/>
                <xsd:element ref="ns1:CanvasContent1" minOccurs="0"/>
                <xsd:element ref="ns1:BannerImageUrl" minOccurs="0"/>
                <xsd:element ref="ns1:BannerImageOffset" minOccurs="0"/>
                <xsd:element ref="ns4:Description" minOccurs="0"/>
                <xsd:element ref="ns1:PromotedState" minOccurs="0"/>
                <xsd:element ref="ns3:MediaServiceAutoKeyPoints" minOccurs="0"/>
                <xsd:element ref="ns3:MediaServiceKeyPoints" minOccurs="0"/>
                <xsd:element ref="ns3:Odkaz" minOccurs="0"/>
                <xsd:element ref="ns3:MediaLengthInSeconds" minOccurs="0"/>
                <xsd:element ref="ns3:Pozn_x00e1_mk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lientSideApplicationId" ma:index="20" nillable="true" ma:displayName="ID stránky klientské aplikace" ma:description="ID stránky klientské aplikace" ma:hidden="true" ma:internalName="ClientSideApplicationId">
      <xsd:simpleType>
        <xsd:restriction base="dms:Unknown"/>
      </xsd:simpleType>
    </xsd:element>
    <xsd:element name="PageLayoutType" ma:index="21" nillable="true" ma:displayName="Typ rozložení stránky" ma:description="Typ rozložení stránky" ma:hidden="true" ma:internalName="PageLayoutType">
      <xsd:simpleType>
        <xsd:restriction base="dms:Text">
          <xsd:maxLength value="255"/>
        </xsd:restriction>
      </xsd:simpleType>
    </xsd:element>
    <xsd:element name="CanvasContent1" ma:index="22" nillable="true" ma:displayName="Obsah plátna pro vytváření webového obsahu" ma:description="V tomto sloupci se ukládá obsah plátna pro vytváření webového obsahu na stránce webu." ma:internalName="CanvasContent1" ma:readOnly="false">
      <xsd:simpleType>
        <xsd:restriction base="dms:Unknown"/>
      </xsd:simpleType>
    </xsd:element>
    <xsd:element name="BannerImageUrl" ma:index="23" nillable="true" ma:displayName="Adresa URL obrázku banneru" ma:description="Adresa URL obrázku banneru" ma:internalName="BannerImageUrl"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BannerImageOffset" ma:index="24" nillable="true" ma:displayName="Posun obrázku banneru" ma:description="Posun obrázku banneru" ma:hidden="true" ma:internalName="BannerImageOffset">
      <xsd:simpleType>
        <xsd:restriction base="dms:Text"/>
      </xsd:simpleType>
    </xsd:element>
    <xsd:element name="PromotedState" ma:index="26" nillable="true" ma:displayName="Stav se zvýšenou úrovní" ma:default="0" ma:description="" ma:internalName="PromotedState"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1c5afdd9-10a7-4471-939e-3b6fefddb120"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b0a2e31-377b-4a4f-8b74-191dd8e2e1a2"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A" ma:index="19" nillable="true" ma:displayName="A" ma:format="Image" ma:internalName="A">
      <xsd:complexType>
        <xsd:complexContent>
          <xsd:extension base="dms:URL">
            <xsd:sequence>
              <xsd:element name="Url" type="dms:ValidUrl" minOccurs="0" nillable="true"/>
              <xsd:element name="Description" type="xsd:string" nillable="true"/>
            </xsd:sequence>
          </xsd:extension>
        </xsd:complexContent>
      </xsd:complexType>
    </xsd:element>
    <xsd:element name="MediaServiceAutoKeyPoints" ma:index="27" nillable="true" ma:displayName="MediaServiceAutoKeyPoints" ma:hidden="true" ma:internalName="MediaServiceAutoKeyPoints" ma:readOnly="true">
      <xsd:simpleType>
        <xsd:restriction base="dms:Note"/>
      </xsd:simpleType>
    </xsd:element>
    <xsd:element name="MediaServiceKeyPoints" ma:index="28" nillable="true" ma:displayName="KeyPoints" ma:internalName="MediaServiceKeyPoints" ma:readOnly="true">
      <xsd:simpleType>
        <xsd:restriction base="dms:Note">
          <xsd:maxLength value="255"/>
        </xsd:restriction>
      </xsd:simpleType>
    </xsd:element>
    <xsd:element name="Odkaz" ma:index="29" nillable="true" ma:displayName="Odkaz" ma:format="Hyperlink" ma:internalName="Odkaz">
      <xsd:complexType>
        <xsd:complexContent>
          <xsd:extension base="dms:URL">
            <xsd:sequence>
              <xsd:element name="Url" type="dms:ValidUrl" minOccurs="0" nillable="true"/>
              <xsd:element name="Description" type="xsd:string" nillable="true"/>
            </xsd:sequence>
          </xsd:extension>
        </xsd:complexContent>
      </xsd:complexType>
    </xsd:element>
    <xsd:element name="MediaLengthInSeconds" ma:index="30" nillable="true" ma:displayName="Length (seconds)" ma:internalName="MediaLengthInSeconds" ma:readOnly="true">
      <xsd:simpleType>
        <xsd:restriction base="dms:Unknown"/>
      </xsd:simpleType>
    </xsd:element>
    <xsd:element name="Pozn_x00e1_mka" ma:index="31" nillable="true" ma:displayName="Poznámka" ma:format="Dropdown" ma:internalName="Pozn_x00e1_mka">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25" nillable="true" ma:displayName="Popis" ma:internalName="Description"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ClientSideApplicationId xmlns="http://schemas.microsoft.com/sharepoint/v3" xsi:nil="true"/>
    <CanvasContent1 xmlns="http://schemas.microsoft.com/sharepoint/v3" xsi:nil="true"/>
    <BannerImageUrl xmlns="http://schemas.microsoft.com/sharepoint/v3">
      <Url xsi:nil="true"/>
      <Description xsi:nil="true"/>
    </BannerImageUrl>
    <Odkaz xmlns="1b0a2e31-377b-4a4f-8b74-191dd8e2e1a2">
      <Url xsi:nil="true"/>
      <Description xsi:nil="true"/>
    </Odkaz>
    <PageLayoutType xmlns="http://schemas.microsoft.com/sharepoint/v3" xsi:nil="true"/>
    <BannerImageOffset xmlns="http://schemas.microsoft.com/sharepoint/v3" xsi:nil="true"/>
    <A xmlns="1b0a2e31-377b-4a4f-8b74-191dd8e2e1a2">
      <Url xsi:nil="true"/>
      <Description xsi:nil="true"/>
    </A>
    <Pozn_x00e1_mka xmlns="1b0a2e31-377b-4a4f-8b74-191dd8e2e1a2" xsi:nil="true"/>
  </documentManagement>
</p:properties>
</file>

<file path=customXml/itemProps1.xml><?xml version="1.0" encoding="utf-8"?>
<ds:datastoreItem xmlns:ds="http://schemas.openxmlformats.org/officeDocument/2006/customXml" ds:itemID="{AA0C23E6-2CFE-4901-912A-3873C903EC1F}"/>
</file>

<file path=customXml/itemProps2.xml><?xml version="1.0" encoding="utf-8"?>
<ds:datastoreItem xmlns:ds="http://schemas.openxmlformats.org/officeDocument/2006/customXml" ds:itemID="{060247BE-1F9E-4E16-97A6-E69CBE26F914}"/>
</file>

<file path=customXml/itemProps3.xml><?xml version="1.0" encoding="utf-8"?>
<ds:datastoreItem xmlns:ds="http://schemas.openxmlformats.org/officeDocument/2006/customXml" ds:itemID="{B9008478-CF67-4457-A078-046A347DD12B}"/>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0x010100D6D02840B944C546A8FFB3BEE68E8FD7</vt:lpwstr>
  </property>
</Properties>
</file>